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89A2F810-646F-4BEE-B34B-40533C1CD708}" xr6:coauthVersionLast="45" xr6:coauthVersionMax="45" xr10:uidLastSave="{00000000-0000-0000-0000-000000000000}"/>
  <bookViews>
    <workbookView xWindow="28680" yWindow="-120" windowWidth="29040" windowHeight="15990" tabRatio="768" firstSheet="16" activeTab="25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gas1pager" sheetId="22" r:id="rId5"/>
    <sheet name="_el1pager" sheetId="23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solid-ff-coal" sheetId="12" r:id="rId11"/>
    <sheet name="gas-bio" sheetId="31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pivotdata" sheetId="37" r:id="rId25"/>
    <sheet name="_datainput" sheetId="38" r:id="rId26"/>
  </sheets>
  <externalReferences>
    <externalReference r:id="rId27"/>
  </externalReferences>
  <definedNames>
    <definedName name="_xlnm.Print_Area" localSheetId="1">_eurostat_input!$A$21:$AN$53</definedName>
  </definedNames>
  <calcPr calcId="191029"/>
  <pivotCaches>
    <pivotCache cacheId="21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29" l="1" a="1"/>
  <c r="G12" i="29" s="1"/>
  <c r="K39" i="29" l="1"/>
  <c r="K25" i="29"/>
  <c r="E36" i="29"/>
  <c r="N28" i="29"/>
  <c r="F12" i="29"/>
  <c r="H39" i="29"/>
  <c r="M28" i="29"/>
  <c r="E12" i="29"/>
  <c r="C36" i="29"/>
  <c r="H32" i="29"/>
  <c r="L28" i="29"/>
  <c r="C25" i="29"/>
  <c r="G21" i="29"/>
  <c r="H16" i="29"/>
  <c r="D12" i="29"/>
  <c r="O38" i="29"/>
  <c r="O35" i="29"/>
  <c r="G32" i="29"/>
  <c r="K28" i="29"/>
  <c r="O24" i="29"/>
  <c r="F21" i="29"/>
  <c r="O15" i="29"/>
  <c r="C12" i="29"/>
  <c r="N38" i="29"/>
  <c r="M35" i="29"/>
  <c r="F32" i="29"/>
  <c r="J28" i="29"/>
  <c r="N24" i="29"/>
  <c r="D20" i="29"/>
  <c r="N15" i="29"/>
  <c r="O37" i="29"/>
  <c r="N34" i="29"/>
  <c r="E31" i="29"/>
  <c r="I27" i="29"/>
  <c r="M23" i="29"/>
  <c r="K19" i="29"/>
  <c r="M15" i="29"/>
  <c r="G29" i="29"/>
  <c r="J32" i="29"/>
  <c r="I21" i="29"/>
  <c r="D36" i="29"/>
  <c r="H21" i="29"/>
  <c r="N40" i="29"/>
  <c r="H34" i="29"/>
  <c r="C27" i="29"/>
  <c r="J19" i="29"/>
  <c r="M40" i="29"/>
  <c r="G34" i="29"/>
  <c r="F23" i="29"/>
  <c r="J14" i="29"/>
  <c r="L40" i="29"/>
  <c r="F34" i="29"/>
  <c r="E23" i="29"/>
  <c r="D14" i="29"/>
  <c r="K40" i="29"/>
  <c r="J37" i="29"/>
  <c r="E34" i="29"/>
  <c r="I30" i="29"/>
  <c r="M26" i="29"/>
  <c r="D23" i="29"/>
  <c r="F18" i="29"/>
  <c r="C14" i="29"/>
  <c r="F36" i="29"/>
  <c r="I39" i="29"/>
  <c r="E25" i="29"/>
  <c r="K17" i="29"/>
  <c r="I32" i="29"/>
  <c r="D25" i="29"/>
  <c r="J17" i="29"/>
  <c r="C39" i="29"/>
  <c r="N37" i="29"/>
  <c r="L30" i="29"/>
  <c r="G23" i="29"/>
  <c r="L15" i="29"/>
  <c r="M37" i="29"/>
  <c r="K30" i="29"/>
  <c r="O26" i="29"/>
  <c r="I19" i="29"/>
  <c r="K37" i="29"/>
  <c r="J30" i="29"/>
  <c r="N26" i="29"/>
  <c r="H19" i="29"/>
  <c r="J40" i="29"/>
  <c r="E37" i="29"/>
  <c r="D34" i="29"/>
  <c r="H30" i="29"/>
  <c r="L26" i="29"/>
  <c r="C23" i="29"/>
  <c r="M17" i="29"/>
  <c r="O13" i="29"/>
  <c r="C33" i="29"/>
  <c r="O21" i="29"/>
  <c r="L17" i="29"/>
  <c r="N13" i="29"/>
  <c r="H40" i="29"/>
  <c r="M38" i="29"/>
  <c r="D37" i="29"/>
  <c r="L35" i="29"/>
  <c r="O33" i="29"/>
  <c r="D32" i="29"/>
  <c r="F30" i="29"/>
  <c r="H28" i="29"/>
  <c r="J26" i="29"/>
  <c r="L24" i="29"/>
  <c r="N22" i="29"/>
  <c r="C21" i="29"/>
  <c r="E19" i="29"/>
  <c r="G17" i="29"/>
  <c r="I15" i="29"/>
  <c r="K13" i="29"/>
  <c r="E21" i="29"/>
  <c r="G19" i="29"/>
  <c r="I17" i="29"/>
  <c r="K15" i="29"/>
  <c r="M13" i="29"/>
  <c r="G40" i="29"/>
  <c r="L38" i="29"/>
  <c r="C37" i="29"/>
  <c r="G35" i="29"/>
  <c r="I33" i="29"/>
  <c r="K31" i="29"/>
  <c r="M29" i="29"/>
  <c r="O27" i="29"/>
  <c r="D26" i="29"/>
  <c r="F24" i="29"/>
  <c r="H22" i="29"/>
  <c r="J20" i="29"/>
  <c r="L18" i="29"/>
  <c r="N16" i="29"/>
  <c r="C15" i="29"/>
  <c r="E13" i="29"/>
  <c r="O39" i="29"/>
  <c r="J38" i="29"/>
  <c r="O36" i="29"/>
  <c r="F35" i="29"/>
  <c r="H33" i="29"/>
  <c r="J31" i="29"/>
  <c r="L29" i="29"/>
  <c r="N27" i="29"/>
  <c r="C26" i="29"/>
  <c r="E24" i="29"/>
  <c r="G22" i="29"/>
  <c r="I20" i="29"/>
  <c r="K18" i="29"/>
  <c r="M16" i="29"/>
  <c r="O14" i="29"/>
  <c r="D13" i="29"/>
  <c r="N39" i="29"/>
  <c r="I38" i="29"/>
  <c r="N36" i="29"/>
  <c r="E35" i="29"/>
  <c r="G33" i="29"/>
  <c r="I31" i="29"/>
  <c r="K29" i="29"/>
  <c r="M27" i="29"/>
  <c r="O25" i="29"/>
  <c r="D24" i="29"/>
  <c r="F22" i="29"/>
  <c r="H20" i="29"/>
  <c r="J18" i="29"/>
  <c r="L16" i="29"/>
  <c r="N14" i="29"/>
  <c r="C13" i="29"/>
  <c r="M39" i="29"/>
  <c r="D38" i="29"/>
  <c r="L36" i="29"/>
  <c r="D35" i="29"/>
  <c r="F33" i="29"/>
  <c r="H31" i="29"/>
  <c r="J29" i="29"/>
  <c r="L27" i="29"/>
  <c r="N25" i="29"/>
  <c r="C24" i="29"/>
  <c r="E22" i="29"/>
  <c r="G20" i="29"/>
  <c r="I18" i="29"/>
  <c r="K16" i="29"/>
  <c r="M14" i="29"/>
  <c r="O12" i="29"/>
  <c r="L39" i="29"/>
  <c r="C38" i="29"/>
  <c r="K36" i="29"/>
  <c r="C35" i="29"/>
  <c r="E33" i="29"/>
  <c r="G31" i="29"/>
  <c r="I29" i="29"/>
  <c r="K27" i="29"/>
  <c r="M25" i="29"/>
  <c r="O23" i="29"/>
  <c r="D22" i="29"/>
  <c r="F20" i="29"/>
  <c r="H18" i="29"/>
  <c r="J16" i="29"/>
  <c r="L14" i="29"/>
  <c r="N12" i="29"/>
  <c r="L12" i="29"/>
  <c r="I40" i="29"/>
  <c r="J39" i="29"/>
  <c r="K38" i="29"/>
  <c r="L37" i="29"/>
  <c r="M36" i="29"/>
  <c r="N35" i="29"/>
  <c r="O34" i="29"/>
  <c r="C34" i="29"/>
  <c r="D33" i="29"/>
  <c r="E32" i="29"/>
  <c r="F31" i="29"/>
  <c r="G30" i="29"/>
  <c r="H29" i="29"/>
  <c r="I28" i="29"/>
  <c r="J27" i="29"/>
  <c r="K26" i="29"/>
  <c r="L25" i="29"/>
  <c r="M24" i="29"/>
  <c r="N23" i="29"/>
  <c r="O22" i="29"/>
  <c r="C22" i="29"/>
  <c r="D21" i="29"/>
  <c r="E20" i="29"/>
  <c r="F19" i="29"/>
  <c r="G18" i="29"/>
  <c r="H17" i="29"/>
  <c r="I16" i="29"/>
  <c r="J15" i="29"/>
  <c r="K14" i="29"/>
  <c r="L13" i="29"/>
  <c r="M12" i="29"/>
  <c r="N33" i="29"/>
  <c r="C32" i="29"/>
  <c r="E30" i="29"/>
  <c r="G28" i="29"/>
  <c r="I26" i="29"/>
  <c r="K24" i="29"/>
  <c r="M22" i="29"/>
  <c r="N21" i="29"/>
  <c r="C20" i="29"/>
  <c r="E18" i="29"/>
  <c r="G16" i="29"/>
  <c r="H15" i="29"/>
  <c r="I14" i="29"/>
  <c r="K12" i="29"/>
  <c r="G39" i="29"/>
  <c r="I37" i="29"/>
  <c r="K35" i="29"/>
  <c r="M33" i="29"/>
  <c r="O31" i="29"/>
  <c r="C31" i="29"/>
  <c r="E29" i="29"/>
  <c r="F28" i="29"/>
  <c r="H26" i="29"/>
  <c r="J24" i="29"/>
  <c r="L22" i="29"/>
  <c r="M21" i="29"/>
  <c r="O19" i="29"/>
  <c r="D18" i="29"/>
  <c r="F16" i="29"/>
  <c r="G15" i="29"/>
  <c r="H14" i="29"/>
  <c r="J12" i="29"/>
  <c r="F39" i="29"/>
  <c r="G38" i="29"/>
  <c r="I36" i="29"/>
  <c r="J35" i="29"/>
  <c r="L33" i="29"/>
  <c r="M32" i="29"/>
  <c r="O30" i="29"/>
  <c r="D29" i="29"/>
  <c r="F27" i="29"/>
  <c r="G26" i="29"/>
  <c r="I24" i="29"/>
  <c r="J23" i="29"/>
  <c r="K22" i="29"/>
  <c r="M20" i="29"/>
  <c r="N19" i="29"/>
  <c r="O18" i="29"/>
  <c r="C18" i="29"/>
  <c r="D17" i="29"/>
  <c r="E16" i="29"/>
  <c r="F15" i="29"/>
  <c r="G14" i="29"/>
  <c r="I12" i="29"/>
  <c r="D40" i="29"/>
  <c r="E39" i="29"/>
  <c r="F38" i="29"/>
  <c r="G37" i="29"/>
  <c r="H36" i="29"/>
  <c r="I35" i="29"/>
  <c r="J34" i="29"/>
  <c r="K33" i="29"/>
  <c r="L32" i="29"/>
  <c r="M31" i="29"/>
  <c r="N30" i="29"/>
  <c r="O29" i="29"/>
  <c r="C29" i="29"/>
  <c r="D28" i="29"/>
  <c r="E27" i="29"/>
  <c r="F26" i="29"/>
  <c r="G25" i="29"/>
  <c r="H24" i="29"/>
  <c r="I23" i="29"/>
  <c r="J22" i="29"/>
  <c r="K21" i="29"/>
  <c r="L20" i="29"/>
  <c r="M19" i="29"/>
  <c r="N18" i="29"/>
  <c r="O17" i="29"/>
  <c r="C17" i="29"/>
  <c r="D16" i="29"/>
  <c r="E15" i="29"/>
  <c r="F14" i="29"/>
  <c r="G13" i="29"/>
  <c r="H12" i="29"/>
  <c r="M34" i="29"/>
  <c r="O32" i="29"/>
  <c r="D31" i="29"/>
  <c r="F29" i="29"/>
  <c r="H27" i="29"/>
  <c r="J25" i="29"/>
  <c r="L23" i="29"/>
  <c r="O20" i="29"/>
  <c r="D19" i="29"/>
  <c r="F17" i="29"/>
  <c r="J13" i="29"/>
  <c r="F40" i="29"/>
  <c r="H38" i="29"/>
  <c r="J36" i="29"/>
  <c r="L34" i="29"/>
  <c r="N32" i="29"/>
  <c r="D30" i="29"/>
  <c r="G27" i="29"/>
  <c r="I25" i="29"/>
  <c r="K23" i="29"/>
  <c r="N20" i="29"/>
  <c r="C19" i="29"/>
  <c r="E17" i="29"/>
  <c r="I13" i="29"/>
  <c r="E40" i="29"/>
  <c r="H37" i="29"/>
  <c r="K34" i="29"/>
  <c r="N31" i="29"/>
  <c r="C30" i="29"/>
  <c r="E28" i="29"/>
  <c r="H25" i="29"/>
  <c r="L21" i="29"/>
  <c r="H13" i="29"/>
  <c r="O40" i="29"/>
  <c r="C40" i="29"/>
  <c r="D39" i="29"/>
  <c r="E38" i="29"/>
  <c r="F37" i="29"/>
  <c r="G36" i="29"/>
  <c r="H35" i="29"/>
  <c r="I34" i="29"/>
  <c r="J33" i="29"/>
  <c r="K32" i="29"/>
  <c r="L31" i="29"/>
  <c r="M30" i="29"/>
  <c r="N29" i="29"/>
  <c r="O28" i="29"/>
  <c r="C28" i="29"/>
  <c r="D27" i="29"/>
  <c r="E26" i="29"/>
  <c r="F25" i="29"/>
  <c r="G24" i="29"/>
  <c r="H23" i="29"/>
  <c r="I22" i="29"/>
  <c r="J21" i="29"/>
  <c r="K20" i="29"/>
  <c r="L19" i="29"/>
  <c r="M18" i="29"/>
  <c r="N17" i="29"/>
  <c r="O16" i="29"/>
  <c r="C16" i="29"/>
  <c r="D15" i="29"/>
  <c r="E14" i="29"/>
  <c r="F13" i="29"/>
  <c r="G117" i="21"/>
  <c r="D117" i="21"/>
  <c r="C117" i="21"/>
  <c r="B117" i="21"/>
  <c r="G116" i="21"/>
  <c r="D116" i="21"/>
  <c r="C116" i="21"/>
  <c r="B116" i="21"/>
  <c r="G115" i="21"/>
  <c r="D115" i="21"/>
  <c r="C115" i="21"/>
  <c r="B115" i="21"/>
  <c r="G114" i="21"/>
  <c r="D114" i="21"/>
  <c r="E114" i="21" s="1"/>
  <c r="F114" i="21" s="1"/>
  <c r="C114" i="21"/>
  <c r="B114" i="21"/>
  <c r="G113" i="21"/>
  <c r="D113" i="21"/>
  <c r="C113" i="21"/>
  <c r="B113" i="21"/>
  <c r="G112" i="21"/>
  <c r="D112" i="21"/>
  <c r="C112" i="21"/>
  <c r="B112" i="21"/>
  <c r="G111" i="21"/>
  <c r="D111" i="21"/>
  <c r="C111" i="21"/>
  <c r="B111" i="21"/>
  <c r="G110" i="21"/>
  <c r="D110" i="21"/>
  <c r="C110" i="21"/>
  <c r="B110" i="21"/>
  <c r="G109" i="21"/>
  <c r="D109" i="21"/>
  <c r="C109" i="21"/>
  <c r="B109" i="21"/>
  <c r="G108" i="21"/>
  <c r="D108" i="21"/>
  <c r="C108" i="21"/>
  <c r="B108" i="21"/>
  <c r="G107" i="21"/>
  <c r="D107" i="21"/>
  <c r="C107" i="21"/>
  <c r="B107" i="21"/>
  <c r="G106" i="21"/>
  <c r="D106" i="21"/>
  <c r="C106" i="21"/>
  <c r="B106" i="21"/>
  <c r="G105" i="21"/>
  <c r="D105" i="21"/>
  <c r="C105" i="21"/>
  <c r="B105" i="21"/>
  <c r="G104" i="21"/>
  <c r="D104" i="21"/>
  <c r="C104" i="21"/>
  <c r="B104" i="21"/>
  <c r="G103" i="21"/>
  <c r="D103" i="21"/>
  <c r="C103" i="21"/>
  <c r="B103" i="21"/>
  <c r="G102" i="21"/>
  <c r="D102" i="21"/>
  <c r="C102" i="21"/>
  <c r="B102" i="21"/>
  <c r="G101" i="21"/>
  <c r="D101" i="21"/>
  <c r="C101" i="21"/>
  <c r="B101" i="21"/>
  <c r="G100" i="21"/>
  <c r="D100" i="21"/>
  <c r="C100" i="21"/>
  <c r="B100" i="21"/>
  <c r="G99" i="21"/>
  <c r="D99" i="21"/>
  <c r="C99" i="21"/>
  <c r="B99" i="21"/>
  <c r="G98" i="21"/>
  <c r="D98" i="21"/>
  <c r="C98" i="21"/>
  <c r="B98" i="21"/>
  <c r="G97" i="21"/>
  <c r="D97" i="21"/>
  <c r="C97" i="21"/>
  <c r="B97" i="21"/>
  <c r="G96" i="21"/>
  <c r="D96" i="21"/>
  <c r="C96" i="21"/>
  <c r="B96" i="21"/>
  <c r="G95" i="21"/>
  <c r="D95" i="21"/>
  <c r="C95" i="21"/>
  <c r="B95" i="21"/>
  <c r="G94" i="21"/>
  <c r="D94" i="21"/>
  <c r="C94" i="21"/>
  <c r="B94" i="21"/>
  <c r="G93" i="21"/>
  <c r="D93" i="21"/>
  <c r="C93" i="21"/>
  <c r="B93" i="21"/>
  <c r="G92" i="21"/>
  <c r="D92" i="21"/>
  <c r="C92" i="21"/>
  <c r="B92" i="21"/>
  <c r="G91" i="21"/>
  <c r="D91" i="21"/>
  <c r="C91" i="21"/>
  <c r="B91" i="21"/>
  <c r="G90" i="21"/>
  <c r="D90" i="21"/>
  <c r="C90" i="21"/>
  <c r="B90" i="21"/>
  <c r="G89" i="21"/>
  <c r="D89" i="21"/>
  <c r="C89" i="21"/>
  <c r="B89" i="21"/>
  <c r="G88" i="21"/>
  <c r="D88" i="21"/>
  <c r="C88" i="21"/>
  <c r="B88" i="21"/>
  <c r="G87" i="21"/>
  <c r="D87" i="21"/>
  <c r="C87" i="21"/>
  <c r="B87" i="21"/>
  <c r="G86" i="21"/>
  <c r="D86" i="21"/>
  <c r="C86" i="21"/>
  <c r="B86" i="21"/>
  <c r="G85" i="21"/>
  <c r="D85" i="21"/>
  <c r="C85" i="21"/>
  <c r="B85" i="21"/>
  <c r="G84" i="21"/>
  <c r="D84" i="21"/>
  <c r="C84" i="21"/>
  <c r="B84" i="21"/>
  <c r="G83" i="21"/>
  <c r="D83" i="21"/>
  <c r="C83" i="21"/>
  <c r="B83" i="21"/>
  <c r="G82" i="21"/>
  <c r="D82" i="21"/>
  <c r="C82" i="21"/>
  <c r="B82" i="21"/>
  <c r="G81" i="21"/>
  <c r="D81" i="21"/>
  <c r="C81" i="21"/>
  <c r="B81" i="21"/>
  <c r="G80" i="21"/>
  <c r="D80" i="21"/>
  <c r="C80" i="21"/>
  <c r="B80" i="21"/>
  <c r="G79" i="21"/>
  <c r="D79" i="21"/>
  <c r="C79" i="21"/>
  <c r="B79" i="21"/>
  <c r="G78" i="21"/>
  <c r="D78" i="21"/>
  <c r="C78" i="21"/>
  <c r="B78" i="21"/>
  <c r="G77" i="21"/>
  <c r="D77" i="21"/>
  <c r="C77" i="21"/>
  <c r="B77" i="21"/>
  <c r="G76" i="21"/>
  <c r="D76" i="21"/>
  <c r="C76" i="21"/>
  <c r="B76" i="21"/>
  <c r="G75" i="21"/>
  <c r="D75" i="21"/>
  <c r="C75" i="21"/>
  <c r="B75" i="21"/>
  <c r="G74" i="21"/>
  <c r="D74" i="21"/>
  <c r="C74" i="21"/>
  <c r="B74" i="21"/>
  <c r="G73" i="21"/>
  <c r="D73" i="21"/>
  <c r="C73" i="21"/>
  <c r="B73" i="21"/>
  <c r="G72" i="21"/>
  <c r="D72" i="21"/>
  <c r="C72" i="21"/>
  <c r="B72" i="21"/>
  <c r="G71" i="21"/>
  <c r="D71" i="21"/>
  <c r="C71" i="21"/>
  <c r="B71" i="21"/>
  <c r="G70" i="21"/>
  <c r="D70" i="21"/>
  <c r="C70" i="21"/>
  <c r="B70" i="21"/>
  <c r="G69" i="21"/>
  <c r="D69" i="21"/>
  <c r="C69" i="21"/>
  <c r="B69" i="21"/>
  <c r="G68" i="21"/>
  <c r="D68" i="21"/>
  <c r="C68" i="21"/>
  <c r="B68" i="21"/>
  <c r="G67" i="21"/>
  <c r="D67" i="21"/>
  <c r="C67" i="21"/>
  <c r="B67" i="21"/>
  <c r="G66" i="21"/>
  <c r="D66" i="21"/>
  <c r="C66" i="21"/>
  <c r="B66" i="21"/>
  <c r="G65" i="21"/>
  <c r="D65" i="21"/>
  <c r="C65" i="21"/>
  <c r="B65" i="21"/>
  <c r="G64" i="21"/>
  <c r="D64" i="21"/>
  <c r="C64" i="21"/>
  <c r="B64" i="21"/>
  <c r="G63" i="21"/>
  <c r="D63" i="21"/>
  <c r="C63" i="21"/>
  <c r="B63" i="21"/>
  <c r="G62" i="21"/>
  <c r="D62" i="21"/>
  <c r="C62" i="21"/>
  <c r="B62" i="21"/>
  <c r="G61" i="21"/>
  <c r="D61" i="21"/>
  <c r="C61" i="21"/>
  <c r="B61" i="21"/>
  <c r="G60" i="21"/>
  <c r="D60" i="21"/>
  <c r="C60" i="21"/>
  <c r="B60" i="21"/>
  <c r="G59" i="21"/>
  <c r="D59" i="21"/>
  <c r="C59" i="21"/>
  <c r="B59" i="21"/>
  <c r="G58" i="21"/>
  <c r="D58" i="21"/>
  <c r="C58" i="21"/>
  <c r="B58" i="21"/>
  <c r="G57" i="21"/>
  <c r="D57" i="21"/>
  <c r="C57" i="21"/>
  <c r="B57" i="21"/>
  <c r="G56" i="21"/>
  <c r="D56" i="21"/>
  <c r="C56" i="21"/>
  <c r="B56" i="21"/>
  <c r="G55" i="21"/>
  <c r="D55" i="21"/>
  <c r="C55" i="21"/>
  <c r="B55" i="21"/>
  <c r="G54" i="21"/>
  <c r="D54" i="21"/>
  <c r="C54" i="21"/>
  <c r="B54" i="21"/>
  <c r="G53" i="21"/>
  <c r="D53" i="21"/>
  <c r="C53" i="21"/>
  <c r="B53" i="21"/>
  <c r="G52" i="21"/>
  <c r="D52" i="21"/>
  <c r="C52" i="21"/>
  <c r="B52" i="21"/>
  <c r="G51" i="21"/>
  <c r="D51" i="21"/>
  <c r="C51" i="21"/>
  <c r="B51" i="21"/>
  <c r="G50" i="21"/>
  <c r="D50" i="21"/>
  <c r="C50" i="21"/>
  <c r="B50" i="21"/>
  <c r="G49" i="21"/>
  <c r="D49" i="21"/>
  <c r="C49" i="21"/>
  <c r="B49" i="21"/>
  <c r="G48" i="21"/>
  <c r="D48" i="21"/>
  <c r="C48" i="21"/>
  <c r="B48" i="21"/>
  <c r="G47" i="21"/>
  <c r="D47" i="21"/>
  <c r="C47" i="21"/>
  <c r="B47" i="21"/>
  <c r="G46" i="21"/>
  <c r="D46" i="21"/>
  <c r="C46" i="21"/>
  <c r="B46" i="21"/>
  <c r="G45" i="21"/>
  <c r="D45" i="21"/>
  <c r="C45" i="21"/>
  <c r="B45" i="21"/>
  <c r="G44" i="21"/>
  <c r="D44" i="21"/>
  <c r="C44" i="21"/>
  <c r="B44" i="21"/>
  <c r="G43" i="21"/>
  <c r="D43" i="21"/>
  <c r="C43" i="21"/>
  <c r="B43" i="21"/>
  <c r="G42" i="21"/>
  <c r="D42" i="21"/>
  <c r="C42" i="21"/>
  <c r="B42" i="21"/>
  <c r="G41" i="21"/>
  <c r="D41" i="21"/>
  <c r="C41" i="21"/>
  <c r="B41" i="21"/>
  <c r="G40" i="21"/>
  <c r="D40" i="21"/>
  <c r="C40" i="21"/>
  <c r="B40" i="21"/>
  <c r="G39" i="21"/>
  <c r="D39" i="21"/>
  <c r="C39" i="21"/>
  <c r="B39" i="21"/>
  <c r="G38" i="21"/>
  <c r="D38" i="21"/>
  <c r="C38" i="21"/>
  <c r="B38" i="21"/>
  <c r="G37" i="21"/>
  <c r="D37" i="21"/>
  <c r="C37" i="21"/>
  <c r="B37" i="21"/>
  <c r="G36" i="21"/>
  <c r="D36" i="21"/>
  <c r="C36" i="21"/>
  <c r="B36" i="21"/>
  <c r="G35" i="21"/>
  <c r="D35" i="21"/>
  <c r="C35" i="21"/>
  <c r="B35" i="21"/>
  <c r="G34" i="21"/>
  <c r="D34" i="21"/>
  <c r="C34" i="21"/>
  <c r="B34" i="21"/>
  <c r="G33" i="21"/>
  <c r="D33" i="21"/>
  <c r="C33" i="21"/>
  <c r="B33" i="21"/>
  <c r="G32" i="21"/>
  <c r="D32" i="21"/>
  <c r="C32" i="21"/>
  <c r="B32" i="21"/>
  <c r="G31" i="21"/>
  <c r="D31" i="21"/>
  <c r="C31" i="21"/>
  <c r="B31" i="21"/>
  <c r="M30" i="21" a="1"/>
  <c r="M30" i="21" s="1"/>
  <c r="G30" i="21"/>
  <c r="D30" i="21"/>
  <c r="C30" i="21"/>
  <c r="M29" i="21" a="1"/>
  <c r="M29" i="21" s="1"/>
  <c r="G29" i="21"/>
  <c r="D29" i="21"/>
  <c r="C29" i="21"/>
  <c r="M28" i="21" a="1"/>
  <c r="M28" i="21" s="1"/>
  <c r="G28" i="21"/>
  <c r="D28" i="21"/>
  <c r="C28" i="21"/>
  <c r="M27" i="21" a="1"/>
  <c r="M27" i="21" s="1"/>
  <c r="G27" i="21"/>
  <c r="D27" i="21"/>
  <c r="C27" i="21"/>
  <c r="M26" i="21" a="1"/>
  <c r="M26" i="21" s="1"/>
  <c r="G26" i="21"/>
  <c r="D26" i="21"/>
  <c r="C26" i="21"/>
  <c r="M25" i="21" a="1"/>
  <c r="M25" i="21" s="1"/>
  <c r="G25" i="21"/>
  <c r="D25" i="21"/>
  <c r="C25" i="21"/>
  <c r="M24" i="21" a="1"/>
  <c r="M24" i="21" s="1"/>
  <c r="G24" i="21"/>
  <c r="D24" i="21"/>
  <c r="C24" i="21"/>
  <c r="M23" i="21" a="1"/>
  <c r="M23" i="21" s="1"/>
  <c r="G23" i="21"/>
  <c r="D23" i="21"/>
  <c r="C23" i="21"/>
  <c r="M22" i="21" a="1"/>
  <c r="M22" i="21" s="1"/>
  <c r="G22" i="21"/>
  <c r="D22" i="21"/>
  <c r="C22" i="21"/>
  <c r="M21" i="21" a="1"/>
  <c r="M21" i="21" s="1"/>
  <c r="G21" i="21"/>
  <c r="D21" i="21"/>
  <c r="C21" i="21"/>
  <c r="M20" i="21" a="1"/>
  <c r="M20" i="21" s="1"/>
  <c r="G20" i="21"/>
  <c r="D20" i="21"/>
  <c r="C20" i="21"/>
  <c r="M19" i="21" a="1"/>
  <c r="M19" i="21" s="1"/>
  <c r="G19" i="21"/>
  <c r="D19" i="21"/>
  <c r="C19" i="21"/>
  <c r="M18" i="21" a="1"/>
  <c r="M18" i="21" s="1"/>
  <c r="G18" i="21"/>
  <c r="D18" i="21"/>
  <c r="C18" i="21"/>
  <c r="M17" i="21" a="1"/>
  <c r="M17" i="21" s="1"/>
  <c r="G17" i="21"/>
  <c r="D17" i="21"/>
  <c r="C17" i="21"/>
  <c r="M16" i="21" a="1"/>
  <c r="M16" i="21" s="1"/>
  <c r="G16" i="21"/>
  <c r="D16" i="21"/>
  <c r="C16" i="21"/>
  <c r="M15" i="21" a="1"/>
  <c r="M15" i="21" s="1"/>
  <c r="G15" i="21"/>
  <c r="D15" i="21"/>
  <c r="C15" i="21"/>
  <c r="M14" i="21" a="1"/>
  <c r="M14" i="21" s="1"/>
  <c r="G14" i="21"/>
  <c r="D14" i="21"/>
  <c r="C14" i="21"/>
  <c r="M13" i="21" a="1"/>
  <c r="M13" i="21" s="1"/>
  <c r="G13" i="21"/>
  <c r="D13" i="21"/>
  <c r="C13" i="21"/>
  <c r="M12" i="21" a="1"/>
  <c r="M12" i="21" s="1"/>
  <c r="G12" i="21"/>
  <c r="D12" i="21"/>
  <c r="C12" i="21"/>
  <c r="M11" i="21" a="1"/>
  <c r="M11" i="21" s="1"/>
  <c r="G11" i="21"/>
  <c r="D11" i="21"/>
  <c r="C11" i="21"/>
  <c r="M10" i="21" a="1"/>
  <c r="M10" i="21" s="1"/>
  <c r="G10" i="21"/>
  <c r="D10" i="21"/>
  <c r="C10" i="21"/>
  <c r="M9" i="21" a="1"/>
  <c r="M9" i="21" s="1"/>
  <c r="G9" i="21"/>
  <c r="D9" i="21"/>
  <c r="C9" i="21"/>
  <c r="M8" i="21" a="1"/>
  <c r="M8" i="21" s="1"/>
  <c r="G8" i="21"/>
  <c r="D8" i="21"/>
  <c r="C8" i="21"/>
  <c r="M7" i="21" a="1"/>
  <c r="M7" i="21" s="1"/>
  <c r="G7" i="21"/>
  <c r="D7" i="21"/>
  <c r="C7" i="21"/>
  <c r="M6" i="21" a="1"/>
  <c r="M6" i="21" s="1"/>
  <c r="G6" i="21"/>
  <c r="D6" i="21"/>
  <c r="C6" i="21"/>
  <c r="M5" i="21" a="1"/>
  <c r="M5" i="21" s="1"/>
  <c r="G5" i="21"/>
  <c r="D5" i="21"/>
  <c r="C5" i="21"/>
  <c r="M4" i="21" a="1"/>
  <c r="M4" i="21" s="1"/>
  <c r="G4" i="21"/>
  <c r="D4" i="21"/>
  <c r="C4" i="21"/>
  <c r="M3" i="21" a="1"/>
  <c r="M3" i="21" s="1"/>
  <c r="G3" i="21"/>
  <c r="D3" i="21"/>
  <c r="C3" i="21"/>
  <c r="M2" i="21" a="1"/>
  <c r="M2" i="21" s="1"/>
  <c r="G2" i="21"/>
  <c r="D2" i="21"/>
  <c r="C2" i="21"/>
  <c r="G117" i="19"/>
  <c r="D117" i="19"/>
  <c r="C117" i="19"/>
  <c r="B117" i="19"/>
  <c r="G116" i="19"/>
  <c r="D116" i="19"/>
  <c r="C116" i="19"/>
  <c r="B116" i="19"/>
  <c r="G115" i="19"/>
  <c r="D115" i="19"/>
  <c r="C115" i="19"/>
  <c r="B115" i="19"/>
  <c r="G114" i="19"/>
  <c r="D114" i="19"/>
  <c r="C114" i="19"/>
  <c r="B114" i="19"/>
  <c r="G113" i="19"/>
  <c r="D113" i="19"/>
  <c r="C113" i="19"/>
  <c r="B113" i="19"/>
  <c r="G112" i="19"/>
  <c r="D112" i="19"/>
  <c r="C112" i="19"/>
  <c r="B112" i="19"/>
  <c r="G111" i="19"/>
  <c r="D111" i="19"/>
  <c r="C111" i="19"/>
  <c r="B111" i="19"/>
  <c r="G110" i="19"/>
  <c r="D110" i="19"/>
  <c r="C110" i="19"/>
  <c r="B110" i="19"/>
  <c r="G109" i="19"/>
  <c r="D109" i="19"/>
  <c r="C109" i="19"/>
  <c r="B109" i="19"/>
  <c r="G108" i="19"/>
  <c r="D108" i="19"/>
  <c r="C108" i="19"/>
  <c r="B108" i="19"/>
  <c r="G107" i="19"/>
  <c r="D107" i="19"/>
  <c r="C107" i="19"/>
  <c r="B107" i="19"/>
  <c r="G106" i="19"/>
  <c r="D106" i="19"/>
  <c r="C106" i="19"/>
  <c r="B106" i="19"/>
  <c r="G105" i="19"/>
  <c r="D105" i="19"/>
  <c r="C105" i="19"/>
  <c r="B105" i="19"/>
  <c r="G104" i="19"/>
  <c r="D104" i="19"/>
  <c r="C104" i="19"/>
  <c r="B104" i="19"/>
  <c r="G103" i="19"/>
  <c r="D103" i="19"/>
  <c r="C103" i="19"/>
  <c r="B103" i="19"/>
  <c r="G102" i="19"/>
  <c r="D102" i="19"/>
  <c r="C102" i="19"/>
  <c r="B102" i="19"/>
  <c r="G101" i="19"/>
  <c r="D101" i="19"/>
  <c r="C101" i="19"/>
  <c r="B101" i="19"/>
  <c r="G100" i="19"/>
  <c r="D100" i="19"/>
  <c r="C100" i="19"/>
  <c r="B100" i="19"/>
  <c r="G99" i="19"/>
  <c r="D99" i="19"/>
  <c r="C99" i="19"/>
  <c r="B99" i="19"/>
  <c r="G98" i="19"/>
  <c r="D98" i="19"/>
  <c r="C98" i="19"/>
  <c r="B98" i="19"/>
  <c r="G97" i="19"/>
  <c r="D97" i="19"/>
  <c r="C97" i="19"/>
  <c r="B97" i="19"/>
  <c r="G96" i="19"/>
  <c r="D96" i="19"/>
  <c r="C96" i="19"/>
  <c r="B96" i="19"/>
  <c r="G95" i="19"/>
  <c r="D95" i="19"/>
  <c r="C95" i="19"/>
  <c r="B95" i="19"/>
  <c r="G94" i="19"/>
  <c r="D94" i="19"/>
  <c r="C94" i="19"/>
  <c r="B94" i="19"/>
  <c r="G93" i="19"/>
  <c r="D93" i="19"/>
  <c r="C93" i="19"/>
  <c r="B93" i="19"/>
  <c r="G92" i="19"/>
  <c r="D92" i="19"/>
  <c r="C92" i="19"/>
  <c r="B92" i="19"/>
  <c r="G91" i="19"/>
  <c r="D91" i="19"/>
  <c r="C91" i="19"/>
  <c r="B91" i="19"/>
  <c r="G90" i="19"/>
  <c r="D90" i="19"/>
  <c r="C90" i="19"/>
  <c r="B90" i="19"/>
  <c r="G89" i="19"/>
  <c r="D89" i="19"/>
  <c r="C89" i="19"/>
  <c r="B89" i="19"/>
  <c r="G88" i="19"/>
  <c r="D88" i="19"/>
  <c r="C88" i="19"/>
  <c r="B88" i="19"/>
  <c r="G87" i="19"/>
  <c r="D87" i="19"/>
  <c r="C87" i="19"/>
  <c r="B87" i="19"/>
  <c r="G86" i="19"/>
  <c r="D86" i="19"/>
  <c r="C86" i="19"/>
  <c r="B86" i="19"/>
  <c r="G85" i="19"/>
  <c r="D85" i="19"/>
  <c r="C85" i="19"/>
  <c r="B85" i="19"/>
  <c r="G84" i="19"/>
  <c r="D84" i="19"/>
  <c r="C84" i="19"/>
  <c r="B84" i="19"/>
  <c r="G83" i="19"/>
  <c r="D83" i="19"/>
  <c r="C83" i="19"/>
  <c r="B83" i="19"/>
  <c r="G82" i="19"/>
  <c r="D82" i="19"/>
  <c r="C82" i="19"/>
  <c r="B82" i="19"/>
  <c r="G81" i="19"/>
  <c r="D81" i="19"/>
  <c r="C81" i="19"/>
  <c r="B81" i="19"/>
  <c r="G80" i="19"/>
  <c r="D80" i="19"/>
  <c r="C80" i="19"/>
  <c r="B80" i="19"/>
  <c r="G79" i="19"/>
  <c r="D79" i="19"/>
  <c r="C79" i="19"/>
  <c r="B79" i="19"/>
  <c r="G78" i="19"/>
  <c r="D78" i="19"/>
  <c r="C78" i="19"/>
  <c r="B78" i="19"/>
  <c r="G77" i="19"/>
  <c r="D77" i="19"/>
  <c r="C77" i="19"/>
  <c r="B77" i="19"/>
  <c r="G76" i="19"/>
  <c r="D76" i="19"/>
  <c r="C76" i="19"/>
  <c r="B76" i="19"/>
  <c r="G75" i="19"/>
  <c r="D75" i="19"/>
  <c r="C75" i="19"/>
  <c r="B75" i="19"/>
  <c r="G74" i="19"/>
  <c r="D74" i="19"/>
  <c r="C74" i="19"/>
  <c r="B74" i="19"/>
  <c r="G73" i="19"/>
  <c r="D73" i="19"/>
  <c r="C73" i="19"/>
  <c r="B73" i="19"/>
  <c r="G72" i="19"/>
  <c r="D72" i="19"/>
  <c r="C72" i="19"/>
  <c r="B72" i="19"/>
  <c r="G71" i="19"/>
  <c r="D71" i="19"/>
  <c r="C71" i="19"/>
  <c r="B71" i="19"/>
  <c r="G70" i="19"/>
  <c r="D70" i="19"/>
  <c r="C70" i="19"/>
  <c r="B70" i="19"/>
  <c r="G69" i="19"/>
  <c r="D69" i="19"/>
  <c r="C69" i="19"/>
  <c r="B69" i="19"/>
  <c r="G68" i="19"/>
  <c r="D68" i="19"/>
  <c r="C68" i="19"/>
  <c r="B68" i="19"/>
  <c r="G67" i="19"/>
  <c r="D67" i="19"/>
  <c r="C67" i="19"/>
  <c r="B67" i="19"/>
  <c r="G66" i="19"/>
  <c r="D66" i="19"/>
  <c r="C66" i="19"/>
  <c r="B66" i="19"/>
  <c r="G65" i="19"/>
  <c r="D65" i="19"/>
  <c r="C65" i="19"/>
  <c r="B65" i="19"/>
  <c r="G64" i="19"/>
  <c r="D64" i="19"/>
  <c r="C64" i="19"/>
  <c r="B64" i="19"/>
  <c r="G63" i="19"/>
  <c r="D63" i="19"/>
  <c r="C63" i="19"/>
  <c r="B63" i="19"/>
  <c r="G62" i="19"/>
  <c r="D62" i="19"/>
  <c r="C62" i="19"/>
  <c r="B62" i="19"/>
  <c r="G61" i="19"/>
  <c r="D61" i="19"/>
  <c r="C61" i="19"/>
  <c r="B61" i="19"/>
  <c r="G60" i="19"/>
  <c r="D60" i="19"/>
  <c r="C60" i="19"/>
  <c r="B60" i="19"/>
  <c r="G59" i="19"/>
  <c r="D59" i="19"/>
  <c r="C59" i="19"/>
  <c r="B59" i="19"/>
  <c r="G58" i="19"/>
  <c r="D58" i="19"/>
  <c r="C58" i="19"/>
  <c r="B58" i="19"/>
  <c r="G57" i="19"/>
  <c r="D57" i="19"/>
  <c r="C57" i="19"/>
  <c r="B57" i="19"/>
  <c r="G56" i="19"/>
  <c r="D56" i="19"/>
  <c r="C56" i="19"/>
  <c r="B56" i="19"/>
  <c r="G55" i="19"/>
  <c r="D55" i="19"/>
  <c r="C55" i="19"/>
  <c r="B55" i="19"/>
  <c r="G54" i="19"/>
  <c r="D54" i="19"/>
  <c r="C54" i="19"/>
  <c r="B54" i="19"/>
  <c r="G53" i="19"/>
  <c r="D53" i="19"/>
  <c r="C53" i="19"/>
  <c r="B53" i="19"/>
  <c r="G52" i="19"/>
  <c r="D52" i="19"/>
  <c r="C52" i="19"/>
  <c r="B52" i="19"/>
  <c r="G51" i="19"/>
  <c r="D51" i="19"/>
  <c r="C51" i="19"/>
  <c r="B51" i="19"/>
  <c r="G50" i="19"/>
  <c r="D50" i="19"/>
  <c r="C50" i="19"/>
  <c r="B50" i="19"/>
  <c r="G49" i="19"/>
  <c r="D49" i="19"/>
  <c r="C49" i="19"/>
  <c r="B49" i="19"/>
  <c r="G48" i="19"/>
  <c r="D48" i="19"/>
  <c r="C48" i="19"/>
  <c r="B48" i="19"/>
  <c r="G47" i="19"/>
  <c r="D47" i="19"/>
  <c r="C47" i="19"/>
  <c r="B47" i="19"/>
  <c r="G46" i="19"/>
  <c r="D46" i="19"/>
  <c r="C46" i="19"/>
  <c r="B46" i="19"/>
  <c r="G45" i="19"/>
  <c r="D45" i="19"/>
  <c r="C45" i="19"/>
  <c r="B45" i="19"/>
  <c r="G44" i="19"/>
  <c r="D44" i="19"/>
  <c r="C44" i="19"/>
  <c r="B44" i="19"/>
  <c r="G43" i="19"/>
  <c r="D43" i="19"/>
  <c r="C43" i="19"/>
  <c r="B43" i="19"/>
  <c r="G42" i="19"/>
  <c r="D42" i="19"/>
  <c r="C42" i="19"/>
  <c r="B42" i="19"/>
  <c r="G41" i="19"/>
  <c r="D41" i="19"/>
  <c r="C41" i="19"/>
  <c r="B41" i="19"/>
  <c r="G40" i="19"/>
  <c r="D40" i="19"/>
  <c r="C40" i="19"/>
  <c r="B40" i="19"/>
  <c r="G39" i="19"/>
  <c r="D39" i="19"/>
  <c r="C39" i="19"/>
  <c r="B39" i="19"/>
  <c r="G38" i="19"/>
  <c r="D38" i="19"/>
  <c r="C38" i="19"/>
  <c r="B38" i="19"/>
  <c r="G37" i="19"/>
  <c r="D37" i="19"/>
  <c r="C37" i="19"/>
  <c r="B37" i="19"/>
  <c r="G36" i="19"/>
  <c r="D36" i="19"/>
  <c r="C36" i="19"/>
  <c r="B36" i="19"/>
  <c r="G35" i="19"/>
  <c r="D35" i="19"/>
  <c r="C35" i="19"/>
  <c r="B35" i="19"/>
  <c r="G34" i="19"/>
  <c r="D34" i="19"/>
  <c r="C34" i="19"/>
  <c r="B34" i="19"/>
  <c r="G33" i="19"/>
  <c r="D33" i="19"/>
  <c r="C33" i="19"/>
  <c r="B33" i="19"/>
  <c r="G32" i="19"/>
  <c r="D32" i="19"/>
  <c r="C32" i="19"/>
  <c r="B32" i="19"/>
  <c r="G31" i="19"/>
  <c r="D31" i="19"/>
  <c r="C31" i="19"/>
  <c r="B31" i="19"/>
  <c r="M30" i="19" a="1"/>
  <c r="M30" i="19" s="1"/>
  <c r="G30" i="19"/>
  <c r="D30" i="19"/>
  <c r="C30" i="19"/>
  <c r="M29" i="19" a="1"/>
  <c r="M29" i="19" s="1"/>
  <c r="G29" i="19"/>
  <c r="D29" i="19"/>
  <c r="C29" i="19"/>
  <c r="M28" i="19" a="1"/>
  <c r="M28" i="19" s="1"/>
  <c r="G28" i="19"/>
  <c r="D28" i="19"/>
  <c r="C28" i="19"/>
  <c r="M27" i="19" a="1"/>
  <c r="M27" i="19" s="1"/>
  <c r="G27" i="19"/>
  <c r="D27" i="19"/>
  <c r="C27" i="19"/>
  <c r="M26" i="19" a="1"/>
  <c r="M26" i="19" s="1"/>
  <c r="G26" i="19"/>
  <c r="D26" i="19"/>
  <c r="C26" i="19"/>
  <c r="M25" i="19" a="1"/>
  <c r="M25" i="19" s="1"/>
  <c r="G25" i="19"/>
  <c r="D25" i="19"/>
  <c r="C25" i="19"/>
  <c r="M24" i="19" a="1"/>
  <c r="M24" i="19" s="1"/>
  <c r="G24" i="19"/>
  <c r="D24" i="19"/>
  <c r="C24" i="19"/>
  <c r="M23" i="19" a="1"/>
  <c r="M23" i="19" s="1"/>
  <c r="G23" i="19"/>
  <c r="D23" i="19"/>
  <c r="C23" i="19"/>
  <c r="M22" i="19" a="1"/>
  <c r="M22" i="19" s="1"/>
  <c r="G22" i="19"/>
  <c r="D22" i="19"/>
  <c r="C22" i="19"/>
  <c r="M21" i="19" a="1"/>
  <c r="M21" i="19" s="1"/>
  <c r="G21" i="19"/>
  <c r="D21" i="19"/>
  <c r="C21" i="19"/>
  <c r="M20" i="19" a="1"/>
  <c r="M20" i="19" s="1"/>
  <c r="G20" i="19"/>
  <c r="D20" i="19"/>
  <c r="C20" i="19"/>
  <c r="M19" i="19" a="1"/>
  <c r="M19" i="19" s="1"/>
  <c r="G19" i="19"/>
  <c r="D19" i="19"/>
  <c r="C19" i="19"/>
  <c r="M18" i="19" a="1"/>
  <c r="M18" i="19" s="1"/>
  <c r="G18" i="19"/>
  <c r="D18" i="19"/>
  <c r="C18" i="19"/>
  <c r="M17" i="19" a="1"/>
  <c r="M17" i="19" s="1"/>
  <c r="G17" i="19"/>
  <c r="D17" i="19"/>
  <c r="C17" i="19"/>
  <c r="M16" i="19" a="1"/>
  <c r="M16" i="19" s="1"/>
  <c r="G16" i="19"/>
  <c r="D16" i="19"/>
  <c r="C16" i="19"/>
  <c r="M15" i="19" a="1"/>
  <c r="M15" i="19" s="1"/>
  <c r="G15" i="19"/>
  <c r="D15" i="19"/>
  <c r="C15" i="19"/>
  <c r="M14" i="19" a="1"/>
  <c r="M14" i="19" s="1"/>
  <c r="G14" i="19"/>
  <c r="D14" i="19"/>
  <c r="C14" i="19"/>
  <c r="M13" i="19" a="1"/>
  <c r="M13" i="19" s="1"/>
  <c r="G13" i="19"/>
  <c r="D13" i="19"/>
  <c r="C13" i="19"/>
  <c r="M12" i="19" a="1"/>
  <c r="M12" i="19" s="1"/>
  <c r="G12" i="19"/>
  <c r="D12" i="19"/>
  <c r="C12" i="19"/>
  <c r="M11" i="19" a="1"/>
  <c r="M11" i="19" s="1"/>
  <c r="G11" i="19"/>
  <c r="D11" i="19"/>
  <c r="C11" i="19"/>
  <c r="M10" i="19" a="1"/>
  <c r="M10" i="19" s="1"/>
  <c r="G10" i="19"/>
  <c r="D10" i="19"/>
  <c r="C10" i="19"/>
  <c r="M9" i="19" a="1"/>
  <c r="M9" i="19" s="1"/>
  <c r="G9" i="19"/>
  <c r="D9" i="19"/>
  <c r="C9" i="19"/>
  <c r="M8" i="19" a="1"/>
  <c r="M8" i="19" s="1"/>
  <c r="G8" i="19"/>
  <c r="D8" i="19"/>
  <c r="C8" i="19"/>
  <c r="M7" i="19" a="1"/>
  <c r="M7" i="19" s="1"/>
  <c r="G7" i="19"/>
  <c r="D7" i="19"/>
  <c r="C7" i="19"/>
  <c r="M6" i="19" a="1"/>
  <c r="M6" i="19" s="1"/>
  <c r="G6" i="19"/>
  <c r="D6" i="19"/>
  <c r="C6" i="19"/>
  <c r="M5" i="19" a="1"/>
  <c r="M5" i="19" s="1"/>
  <c r="G5" i="19"/>
  <c r="D5" i="19"/>
  <c r="C5" i="19"/>
  <c r="M4" i="19" a="1"/>
  <c r="M4" i="19" s="1"/>
  <c r="G4" i="19"/>
  <c r="D4" i="19"/>
  <c r="C4" i="19"/>
  <c r="M3" i="19" a="1"/>
  <c r="M3" i="19" s="1"/>
  <c r="G3" i="19"/>
  <c r="D3" i="19"/>
  <c r="C3" i="19"/>
  <c r="M2" i="19" a="1"/>
  <c r="M2" i="19" s="1"/>
  <c r="G2" i="19"/>
  <c r="D2" i="19"/>
  <c r="C2" i="19"/>
  <c r="G117" i="18"/>
  <c r="D117" i="18"/>
  <c r="C117" i="18"/>
  <c r="B117" i="18"/>
  <c r="G116" i="18"/>
  <c r="D116" i="18"/>
  <c r="C116" i="18"/>
  <c r="B116" i="18"/>
  <c r="G115" i="18"/>
  <c r="D115" i="18"/>
  <c r="C115" i="18"/>
  <c r="B115" i="18"/>
  <c r="G114" i="18"/>
  <c r="D114" i="18"/>
  <c r="C114" i="18"/>
  <c r="B114" i="18"/>
  <c r="G113" i="18"/>
  <c r="D113" i="18"/>
  <c r="C113" i="18"/>
  <c r="B113" i="18"/>
  <c r="G112" i="18"/>
  <c r="D112" i="18"/>
  <c r="C112" i="18"/>
  <c r="B112" i="18"/>
  <c r="G111" i="18"/>
  <c r="D111" i="18"/>
  <c r="C111" i="18"/>
  <c r="B111" i="18"/>
  <c r="G110" i="18"/>
  <c r="D110" i="18"/>
  <c r="C110" i="18"/>
  <c r="B110" i="18"/>
  <c r="G109" i="18"/>
  <c r="D109" i="18"/>
  <c r="C109" i="18"/>
  <c r="B109" i="18"/>
  <c r="G108" i="18"/>
  <c r="D108" i="18"/>
  <c r="C108" i="18"/>
  <c r="B108" i="18"/>
  <c r="G107" i="18"/>
  <c r="D107" i="18"/>
  <c r="C107" i="18"/>
  <c r="B107" i="18"/>
  <c r="G106" i="18"/>
  <c r="D106" i="18"/>
  <c r="C106" i="18"/>
  <c r="B106" i="18"/>
  <c r="G105" i="18"/>
  <c r="D105" i="18"/>
  <c r="C105" i="18"/>
  <c r="B105" i="18"/>
  <c r="G104" i="18"/>
  <c r="D104" i="18"/>
  <c r="C104" i="18"/>
  <c r="B104" i="18"/>
  <c r="G103" i="18"/>
  <c r="D103" i="18"/>
  <c r="C103" i="18"/>
  <c r="B103" i="18"/>
  <c r="G102" i="18"/>
  <c r="D102" i="18"/>
  <c r="C102" i="18"/>
  <c r="B102" i="18"/>
  <c r="G101" i="18"/>
  <c r="D101" i="18"/>
  <c r="C101" i="18"/>
  <c r="B101" i="18"/>
  <c r="G100" i="18"/>
  <c r="D100" i="18"/>
  <c r="C100" i="18"/>
  <c r="B100" i="18"/>
  <c r="G99" i="18"/>
  <c r="D99" i="18"/>
  <c r="C99" i="18"/>
  <c r="B99" i="18"/>
  <c r="G98" i="18"/>
  <c r="D98" i="18"/>
  <c r="C98" i="18"/>
  <c r="B98" i="18"/>
  <c r="G97" i="18"/>
  <c r="D97" i="18"/>
  <c r="C97" i="18"/>
  <c r="B97" i="18"/>
  <c r="G96" i="18"/>
  <c r="D96" i="18"/>
  <c r="C96" i="18"/>
  <c r="B96" i="18"/>
  <c r="G95" i="18"/>
  <c r="D95" i="18"/>
  <c r="C95" i="18"/>
  <c r="B95" i="18"/>
  <c r="G94" i="18"/>
  <c r="D94" i="18"/>
  <c r="C94" i="18"/>
  <c r="B94" i="18"/>
  <c r="G93" i="18"/>
  <c r="D93" i="18"/>
  <c r="C93" i="18"/>
  <c r="B93" i="18"/>
  <c r="G92" i="18"/>
  <c r="D92" i="18"/>
  <c r="C92" i="18"/>
  <c r="B92" i="18"/>
  <c r="G91" i="18"/>
  <c r="D91" i="18"/>
  <c r="C91" i="18"/>
  <c r="B91" i="18"/>
  <c r="G90" i="18"/>
  <c r="D90" i="18"/>
  <c r="C90" i="18"/>
  <c r="B90" i="18"/>
  <c r="G89" i="18"/>
  <c r="D89" i="18"/>
  <c r="C89" i="18"/>
  <c r="B89" i="18"/>
  <c r="G88" i="18"/>
  <c r="D88" i="18"/>
  <c r="C88" i="18"/>
  <c r="B88" i="18"/>
  <c r="G87" i="18"/>
  <c r="D87" i="18"/>
  <c r="C87" i="18"/>
  <c r="B87" i="18"/>
  <c r="G86" i="18"/>
  <c r="D86" i="18"/>
  <c r="C86" i="18"/>
  <c r="B86" i="18"/>
  <c r="G85" i="18"/>
  <c r="D85" i="18"/>
  <c r="C85" i="18"/>
  <c r="B85" i="18"/>
  <c r="G84" i="18"/>
  <c r="D84" i="18"/>
  <c r="C84" i="18"/>
  <c r="B84" i="18"/>
  <c r="G83" i="18"/>
  <c r="D83" i="18"/>
  <c r="C83" i="18"/>
  <c r="B83" i="18"/>
  <c r="G82" i="18"/>
  <c r="D82" i="18"/>
  <c r="C82" i="18"/>
  <c r="B82" i="18"/>
  <c r="G81" i="18"/>
  <c r="D81" i="18"/>
  <c r="C81" i="18"/>
  <c r="B81" i="18"/>
  <c r="G80" i="18"/>
  <c r="D80" i="18"/>
  <c r="C80" i="18"/>
  <c r="B80" i="18"/>
  <c r="G79" i="18"/>
  <c r="D79" i="18"/>
  <c r="C79" i="18"/>
  <c r="B79" i="18"/>
  <c r="G78" i="18"/>
  <c r="D78" i="18"/>
  <c r="C78" i="18"/>
  <c r="B78" i="18"/>
  <c r="G77" i="18"/>
  <c r="D77" i="18"/>
  <c r="C77" i="18"/>
  <c r="B77" i="18"/>
  <c r="G76" i="18"/>
  <c r="D76" i="18"/>
  <c r="C76" i="18"/>
  <c r="B76" i="18"/>
  <c r="G75" i="18"/>
  <c r="D75" i="18"/>
  <c r="C75" i="18"/>
  <c r="B75" i="18"/>
  <c r="G74" i="18"/>
  <c r="D74" i="18"/>
  <c r="C74" i="18"/>
  <c r="B74" i="18"/>
  <c r="G73" i="18"/>
  <c r="D73" i="18"/>
  <c r="C73" i="18"/>
  <c r="B73" i="18"/>
  <c r="G72" i="18"/>
  <c r="D72" i="18"/>
  <c r="C72" i="18"/>
  <c r="B72" i="18"/>
  <c r="G71" i="18"/>
  <c r="D71" i="18"/>
  <c r="C71" i="18"/>
  <c r="B71" i="18"/>
  <c r="G70" i="18"/>
  <c r="D70" i="18"/>
  <c r="C70" i="18"/>
  <c r="B70" i="18"/>
  <c r="G69" i="18"/>
  <c r="D69" i="18"/>
  <c r="C69" i="18"/>
  <c r="B69" i="18"/>
  <c r="G68" i="18"/>
  <c r="D68" i="18"/>
  <c r="C68" i="18"/>
  <c r="B68" i="18"/>
  <c r="G67" i="18"/>
  <c r="D67" i="18"/>
  <c r="C67" i="18"/>
  <c r="B67" i="18"/>
  <c r="G66" i="18"/>
  <c r="D66" i="18"/>
  <c r="C66" i="18"/>
  <c r="B66" i="18"/>
  <c r="G65" i="18"/>
  <c r="D65" i="18"/>
  <c r="C65" i="18"/>
  <c r="B65" i="18"/>
  <c r="G64" i="18"/>
  <c r="D64" i="18"/>
  <c r="C64" i="18"/>
  <c r="B64" i="18"/>
  <c r="G63" i="18"/>
  <c r="D63" i="18"/>
  <c r="C63" i="18"/>
  <c r="B63" i="18"/>
  <c r="G62" i="18"/>
  <c r="D62" i="18"/>
  <c r="C62" i="18"/>
  <c r="B62" i="18"/>
  <c r="G61" i="18"/>
  <c r="D61" i="18"/>
  <c r="C61" i="18"/>
  <c r="B61" i="18"/>
  <c r="G60" i="18"/>
  <c r="D60" i="18"/>
  <c r="C60" i="18"/>
  <c r="B60" i="18"/>
  <c r="G59" i="18"/>
  <c r="D59" i="18"/>
  <c r="C59" i="18"/>
  <c r="B59" i="18"/>
  <c r="G58" i="18"/>
  <c r="D58" i="18"/>
  <c r="C58" i="18"/>
  <c r="B58" i="18"/>
  <c r="G57" i="18"/>
  <c r="D57" i="18"/>
  <c r="C57" i="18"/>
  <c r="B57" i="18"/>
  <c r="G56" i="18"/>
  <c r="D56" i="18"/>
  <c r="C56" i="18"/>
  <c r="B56" i="18"/>
  <c r="G55" i="18"/>
  <c r="D55" i="18"/>
  <c r="C55" i="18"/>
  <c r="B55" i="18"/>
  <c r="G54" i="18"/>
  <c r="D54" i="18"/>
  <c r="C54" i="18"/>
  <c r="B54" i="18"/>
  <c r="G53" i="18"/>
  <c r="D53" i="18"/>
  <c r="C53" i="18"/>
  <c r="B53" i="18"/>
  <c r="G52" i="18"/>
  <c r="D52" i="18"/>
  <c r="C52" i="18"/>
  <c r="B52" i="18"/>
  <c r="G51" i="18"/>
  <c r="D51" i="18"/>
  <c r="C51" i="18"/>
  <c r="B51" i="18"/>
  <c r="G50" i="18"/>
  <c r="D50" i="18"/>
  <c r="C50" i="18"/>
  <c r="B50" i="18"/>
  <c r="G49" i="18"/>
  <c r="D49" i="18"/>
  <c r="C49" i="18"/>
  <c r="B49" i="18"/>
  <c r="G48" i="18"/>
  <c r="D48" i="18"/>
  <c r="C48" i="18"/>
  <c r="B48" i="18"/>
  <c r="G47" i="18"/>
  <c r="D47" i="18"/>
  <c r="C47" i="18"/>
  <c r="B47" i="18"/>
  <c r="G46" i="18"/>
  <c r="D46" i="18"/>
  <c r="C46" i="18"/>
  <c r="B46" i="18"/>
  <c r="G45" i="18"/>
  <c r="D45" i="18"/>
  <c r="C45" i="18"/>
  <c r="B45" i="18"/>
  <c r="G44" i="18"/>
  <c r="D44" i="18"/>
  <c r="C44" i="18"/>
  <c r="B44" i="18"/>
  <c r="G43" i="18"/>
  <c r="D43" i="18"/>
  <c r="C43" i="18"/>
  <c r="B43" i="18"/>
  <c r="G42" i="18"/>
  <c r="D42" i="18"/>
  <c r="C42" i="18"/>
  <c r="B42" i="18"/>
  <c r="G41" i="18"/>
  <c r="D41" i="18"/>
  <c r="C41" i="18"/>
  <c r="B41" i="18"/>
  <c r="G40" i="18"/>
  <c r="D40" i="18"/>
  <c r="C40" i="18"/>
  <c r="B40" i="18"/>
  <c r="G39" i="18"/>
  <c r="D39" i="18"/>
  <c r="C39" i="18"/>
  <c r="B39" i="18"/>
  <c r="G38" i="18"/>
  <c r="D38" i="18"/>
  <c r="C38" i="18"/>
  <c r="B38" i="18"/>
  <c r="G37" i="18"/>
  <c r="D37" i="18"/>
  <c r="C37" i="18"/>
  <c r="B37" i="18"/>
  <c r="G36" i="18"/>
  <c r="D36" i="18"/>
  <c r="C36" i="18"/>
  <c r="B36" i="18"/>
  <c r="G35" i="18"/>
  <c r="D35" i="18"/>
  <c r="C35" i="18"/>
  <c r="B35" i="18"/>
  <c r="G34" i="18"/>
  <c r="D34" i="18"/>
  <c r="C34" i="18"/>
  <c r="B34" i="18"/>
  <c r="G33" i="18"/>
  <c r="D33" i="18"/>
  <c r="C33" i="18"/>
  <c r="B33" i="18"/>
  <c r="G32" i="18"/>
  <c r="D32" i="18"/>
  <c r="C32" i="18"/>
  <c r="B32" i="18"/>
  <c r="G31" i="18"/>
  <c r="D31" i="18"/>
  <c r="C31" i="18"/>
  <c r="B31" i="18"/>
  <c r="M30" i="18" a="1"/>
  <c r="M30" i="18" s="1"/>
  <c r="G30" i="18"/>
  <c r="D30" i="18"/>
  <c r="C30" i="18"/>
  <c r="M29" i="18" a="1"/>
  <c r="M29" i="18" s="1"/>
  <c r="G29" i="18"/>
  <c r="D29" i="18"/>
  <c r="C29" i="18"/>
  <c r="M28" i="18" a="1"/>
  <c r="M28" i="18" s="1"/>
  <c r="G28" i="18"/>
  <c r="D28" i="18"/>
  <c r="C28" i="18"/>
  <c r="M27" i="18" a="1"/>
  <c r="M27" i="18" s="1"/>
  <c r="G27" i="18"/>
  <c r="D27" i="18"/>
  <c r="C27" i="18"/>
  <c r="M26" i="18" a="1"/>
  <c r="M26" i="18" s="1"/>
  <c r="G26" i="18"/>
  <c r="D26" i="18"/>
  <c r="C26" i="18"/>
  <c r="M25" i="18" a="1"/>
  <c r="M25" i="18" s="1"/>
  <c r="G25" i="18"/>
  <c r="D25" i="18"/>
  <c r="C25" i="18"/>
  <c r="M24" i="18" a="1"/>
  <c r="M24" i="18" s="1"/>
  <c r="G24" i="18"/>
  <c r="D24" i="18"/>
  <c r="C24" i="18"/>
  <c r="M23" i="18" a="1"/>
  <c r="M23" i="18" s="1"/>
  <c r="G23" i="18"/>
  <c r="D23" i="18"/>
  <c r="C23" i="18"/>
  <c r="M22" i="18" a="1"/>
  <c r="M22" i="18" s="1"/>
  <c r="G22" i="18"/>
  <c r="D22" i="18"/>
  <c r="C22" i="18"/>
  <c r="M21" i="18" a="1"/>
  <c r="M21" i="18" s="1"/>
  <c r="G21" i="18"/>
  <c r="D21" i="18"/>
  <c r="C21" i="18"/>
  <c r="M20" i="18" a="1"/>
  <c r="M20" i="18" s="1"/>
  <c r="G20" i="18"/>
  <c r="D20" i="18"/>
  <c r="C20" i="18"/>
  <c r="M19" i="18" a="1"/>
  <c r="M19" i="18" s="1"/>
  <c r="G19" i="18"/>
  <c r="D19" i="18"/>
  <c r="C19" i="18"/>
  <c r="M18" i="18" a="1"/>
  <c r="M18" i="18" s="1"/>
  <c r="G18" i="18"/>
  <c r="D18" i="18"/>
  <c r="C18" i="18"/>
  <c r="M17" i="18" a="1"/>
  <c r="M17" i="18" s="1"/>
  <c r="G17" i="18"/>
  <c r="D17" i="18"/>
  <c r="C17" i="18"/>
  <c r="M16" i="18" a="1"/>
  <c r="M16" i="18" s="1"/>
  <c r="G16" i="18"/>
  <c r="D16" i="18"/>
  <c r="C16" i="18"/>
  <c r="M15" i="18" a="1"/>
  <c r="M15" i="18" s="1"/>
  <c r="G15" i="18"/>
  <c r="D15" i="18"/>
  <c r="C15" i="18"/>
  <c r="M14" i="18" a="1"/>
  <c r="M14" i="18" s="1"/>
  <c r="G14" i="18"/>
  <c r="D14" i="18"/>
  <c r="C14" i="18"/>
  <c r="M13" i="18" a="1"/>
  <c r="M13" i="18" s="1"/>
  <c r="G13" i="18"/>
  <c r="D13" i="18"/>
  <c r="C13" i="18"/>
  <c r="M12" i="18" a="1"/>
  <c r="M12" i="18" s="1"/>
  <c r="G12" i="18"/>
  <c r="D12" i="18"/>
  <c r="C12" i="18"/>
  <c r="M11" i="18" a="1"/>
  <c r="M11" i="18" s="1"/>
  <c r="G11" i="18"/>
  <c r="D11" i="18"/>
  <c r="C11" i="18"/>
  <c r="M10" i="18" a="1"/>
  <c r="M10" i="18" s="1"/>
  <c r="G10" i="18"/>
  <c r="D10" i="18"/>
  <c r="C10" i="18"/>
  <c r="M9" i="18" a="1"/>
  <c r="M9" i="18" s="1"/>
  <c r="G9" i="18"/>
  <c r="D9" i="18"/>
  <c r="C9" i="18"/>
  <c r="M8" i="18" a="1"/>
  <c r="M8" i="18" s="1"/>
  <c r="G8" i="18"/>
  <c r="D8" i="18"/>
  <c r="C8" i="18"/>
  <c r="M7" i="18" a="1"/>
  <c r="M7" i="18" s="1"/>
  <c r="G7" i="18"/>
  <c r="D7" i="18"/>
  <c r="C7" i="18"/>
  <c r="M6" i="18" a="1"/>
  <c r="M6" i="18" s="1"/>
  <c r="G6" i="18"/>
  <c r="D6" i="18"/>
  <c r="C6" i="18"/>
  <c r="M5" i="18" a="1"/>
  <c r="M5" i="18" s="1"/>
  <c r="G5" i="18"/>
  <c r="D5" i="18"/>
  <c r="C5" i="18"/>
  <c r="M4" i="18" a="1"/>
  <c r="M4" i="18" s="1"/>
  <c r="G4" i="18"/>
  <c r="D4" i="18"/>
  <c r="C4" i="18"/>
  <c r="M3" i="18" a="1"/>
  <c r="M3" i="18" s="1"/>
  <c r="G3" i="18"/>
  <c r="D3" i="18"/>
  <c r="C3" i="18"/>
  <c r="M2" i="18" a="1"/>
  <c r="M2" i="18" s="1"/>
  <c r="G2" i="18"/>
  <c r="D2" i="18"/>
  <c r="C2" i="18"/>
  <c r="D117" i="33"/>
  <c r="C117" i="33"/>
  <c r="B117" i="33"/>
  <c r="D116" i="33"/>
  <c r="C116" i="33"/>
  <c r="B116" i="33"/>
  <c r="D115" i="33"/>
  <c r="C115" i="33"/>
  <c r="B115" i="33"/>
  <c r="D114" i="33"/>
  <c r="C114" i="33"/>
  <c r="B114" i="33"/>
  <c r="D113" i="33"/>
  <c r="C113" i="33"/>
  <c r="B113" i="33"/>
  <c r="D112" i="33"/>
  <c r="C112" i="33"/>
  <c r="B112" i="33"/>
  <c r="D111" i="33"/>
  <c r="C111" i="33"/>
  <c r="B111" i="33"/>
  <c r="D110" i="33"/>
  <c r="C110" i="33"/>
  <c r="B110" i="33"/>
  <c r="D109" i="33"/>
  <c r="C109" i="33"/>
  <c r="B109" i="33"/>
  <c r="D108" i="33"/>
  <c r="C108" i="33"/>
  <c r="B108" i="33"/>
  <c r="D107" i="33"/>
  <c r="C107" i="33"/>
  <c r="B107" i="33"/>
  <c r="D106" i="33"/>
  <c r="C106" i="33"/>
  <c r="B106" i="33"/>
  <c r="D105" i="33"/>
  <c r="C105" i="33"/>
  <c r="B105" i="33"/>
  <c r="D104" i="33"/>
  <c r="C104" i="33"/>
  <c r="B104" i="33"/>
  <c r="D103" i="33"/>
  <c r="C103" i="33"/>
  <c r="B103" i="33"/>
  <c r="D102" i="33"/>
  <c r="C102" i="33"/>
  <c r="B102" i="33"/>
  <c r="D101" i="33"/>
  <c r="C101" i="33"/>
  <c r="B101" i="33"/>
  <c r="D100" i="33"/>
  <c r="C100" i="33"/>
  <c r="B100" i="33"/>
  <c r="D99" i="33"/>
  <c r="C99" i="33"/>
  <c r="B99" i="33"/>
  <c r="D98" i="33"/>
  <c r="C98" i="33"/>
  <c r="B98" i="33"/>
  <c r="D97" i="33"/>
  <c r="C97" i="33"/>
  <c r="B97" i="33"/>
  <c r="D96" i="33"/>
  <c r="C96" i="33"/>
  <c r="B96" i="33"/>
  <c r="D95" i="33"/>
  <c r="C95" i="33"/>
  <c r="B95" i="33"/>
  <c r="D94" i="33"/>
  <c r="C94" i="33"/>
  <c r="B94" i="33"/>
  <c r="D93" i="33"/>
  <c r="C93" i="33"/>
  <c r="B93" i="33"/>
  <c r="D92" i="33"/>
  <c r="C92" i="33"/>
  <c r="B92" i="33"/>
  <c r="D91" i="33"/>
  <c r="C91" i="33"/>
  <c r="B91" i="33"/>
  <c r="D90" i="33"/>
  <c r="C90" i="33"/>
  <c r="B90" i="33"/>
  <c r="D89" i="33"/>
  <c r="C89" i="33"/>
  <c r="B89" i="33"/>
  <c r="D88" i="33"/>
  <c r="C88" i="33"/>
  <c r="B88" i="33"/>
  <c r="D87" i="33"/>
  <c r="C87" i="33"/>
  <c r="B87" i="33"/>
  <c r="D86" i="33"/>
  <c r="C86" i="33"/>
  <c r="B86" i="33"/>
  <c r="D85" i="33"/>
  <c r="C85" i="33"/>
  <c r="B85" i="33"/>
  <c r="D84" i="33"/>
  <c r="C84" i="33"/>
  <c r="B84" i="33"/>
  <c r="D83" i="33"/>
  <c r="C83" i="33"/>
  <c r="B83" i="33"/>
  <c r="D82" i="33"/>
  <c r="C82" i="33"/>
  <c r="B82" i="33"/>
  <c r="D81" i="33"/>
  <c r="C81" i="33"/>
  <c r="B81" i="33"/>
  <c r="D80" i="33"/>
  <c r="C80" i="33"/>
  <c r="B80" i="33"/>
  <c r="D79" i="33"/>
  <c r="C79" i="33"/>
  <c r="B79" i="33"/>
  <c r="D78" i="33"/>
  <c r="C78" i="33"/>
  <c r="B78" i="33"/>
  <c r="D77" i="33"/>
  <c r="C77" i="33"/>
  <c r="B77" i="33"/>
  <c r="D76" i="33"/>
  <c r="C76" i="33"/>
  <c r="B76" i="33"/>
  <c r="D75" i="33"/>
  <c r="C75" i="33"/>
  <c r="B75" i="33"/>
  <c r="D74" i="33"/>
  <c r="C74" i="33"/>
  <c r="B74" i="33"/>
  <c r="D73" i="33"/>
  <c r="C73" i="33"/>
  <c r="B73" i="33"/>
  <c r="D72" i="33"/>
  <c r="C72" i="33"/>
  <c r="B72" i="33"/>
  <c r="D71" i="33"/>
  <c r="C71" i="33"/>
  <c r="B71" i="33"/>
  <c r="D70" i="33"/>
  <c r="C70" i="33"/>
  <c r="B70" i="33"/>
  <c r="D69" i="33"/>
  <c r="C69" i="33"/>
  <c r="B69" i="33"/>
  <c r="D68" i="33"/>
  <c r="C68" i="33"/>
  <c r="B68" i="33"/>
  <c r="D67" i="33"/>
  <c r="C67" i="33"/>
  <c r="B67" i="33"/>
  <c r="D66" i="33"/>
  <c r="C66" i="33"/>
  <c r="B66" i="33"/>
  <c r="D65" i="33"/>
  <c r="C65" i="33"/>
  <c r="B65" i="33"/>
  <c r="D64" i="33"/>
  <c r="C64" i="33"/>
  <c r="B64" i="33"/>
  <c r="D63" i="33"/>
  <c r="C63" i="33"/>
  <c r="B63" i="33"/>
  <c r="D62" i="33"/>
  <c r="C62" i="33"/>
  <c r="B62" i="33"/>
  <c r="D61" i="33"/>
  <c r="C61" i="33"/>
  <c r="B61" i="33"/>
  <c r="D60" i="33"/>
  <c r="C60" i="33"/>
  <c r="B60" i="33"/>
  <c r="D59" i="33"/>
  <c r="C59" i="33"/>
  <c r="B59" i="33"/>
  <c r="D58" i="33"/>
  <c r="C58" i="33"/>
  <c r="B58" i="33"/>
  <c r="D57" i="33"/>
  <c r="C57" i="33"/>
  <c r="B57" i="33"/>
  <c r="D56" i="33"/>
  <c r="C56" i="33"/>
  <c r="B56" i="33"/>
  <c r="D55" i="33"/>
  <c r="C55" i="33"/>
  <c r="B55" i="33"/>
  <c r="D54" i="33"/>
  <c r="C54" i="33"/>
  <c r="B54" i="33"/>
  <c r="D53" i="33"/>
  <c r="C53" i="33"/>
  <c r="B53" i="33"/>
  <c r="D52" i="33"/>
  <c r="C52" i="33"/>
  <c r="B52" i="33"/>
  <c r="D51" i="33"/>
  <c r="C51" i="33"/>
  <c r="B51" i="33"/>
  <c r="D50" i="33"/>
  <c r="C50" i="33"/>
  <c r="B50" i="33"/>
  <c r="D49" i="33"/>
  <c r="C49" i="33"/>
  <c r="B49" i="33"/>
  <c r="D48" i="33"/>
  <c r="C48" i="33"/>
  <c r="B48" i="33"/>
  <c r="D47" i="33"/>
  <c r="C47" i="33"/>
  <c r="B47" i="33"/>
  <c r="D46" i="33"/>
  <c r="C46" i="33"/>
  <c r="B46" i="33"/>
  <c r="D45" i="33"/>
  <c r="C45" i="33"/>
  <c r="B45" i="33"/>
  <c r="D44" i="33"/>
  <c r="C44" i="33"/>
  <c r="B44" i="33"/>
  <c r="D43" i="33"/>
  <c r="C43" i="33"/>
  <c r="B43" i="33"/>
  <c r="D42" i="33"/>
  <c r="C42" i="33"/>
  <c r="B42" i="33"/>
  <c r="D41" i="33"/>
  <c r="C41" i="33"/>
  <c r="B41" i="33"/>
  <c r="D40" i="33"/>
  <c r="C40" i="33"/>
  <c r="B40" i="33"/>
  <c r="D39" i="33"/>
  <c r="C39" i="33"/>
  <c r="B39" i="33"/>
  <c r="D38" i="33"/>
  <c r="C38" i="33"/>
  <c r="B38" i="33"/>
  <c r="D37" i="33"/>
  <c r="C37" i="33"/>
  <c r="B37" i="33"/>
  <c r="D36" i="33"/>
  <c r="C36" i="33"/>
  <c r="B36" i="33"/>
  <c r="D35" i="33"/>
  <c r="C35" i="33"/>
  <c r="B35" i="33"/>
  <c r="D34" i="33"/>
  <c r="C34" i="33"/>
  <c r="B34" i="33"/>
  <c r="D33" i="33"/>
  <c r="C33" i="33"/>
  <c r="B33" i="33"/>
  <c r="D32" i="33"/>
  <c r="C32" i="33"/>
  <c r="B32" i="33"/>
  <c r="D31" i="33"/>
  <c r="C31" i="33"/>
  <c r="B31" i="33"/>
  <c r="D30" i="33"/>
  <c r="C30" i="33"/>
  <c r="D29" i="33"/>
  <c r="C29" i="33"/>
  <c r="D28" i="33"/>
  <c r="C28" i="33"/>
  <c r="D27" i="33"/>
  <c r="C27" i="33"/>
  <c r="D26" i="33"/>
  <c r="C26" i="33"/>
  <c r="D25" i="33"/>
  <c r="C25" i="33"/>
  <c r="D24" i="33"/>
  <c r="C24" i="33"/>
  <c r="D23" i="33"/>
  <c r="C23" i="33"/>
  <c r="D22" i="33"/>
  <c r="C22" i="33"/>
  <c r="D21" i="33"/>
  <c r="C21" i="33"/>
  <c r="D20" i="33"/>
  <c r="C20" i="33"/>
  <c r="D19" i="33"/>
  <c r="C19" i="33"/>
  <c r="D18" i="33"/>
  <c r="C18" i="33"/>
  <c r="D17" i="33"/>
  <c r="C17" i="33"/>
  <c r="D16" i="33"/>
  <c r="C16" i="33"/>
  <c r="D15" i="33"/>
  <c r="C15" i="33"/>
  <c r="D14" i="33"/>
  <c r="C14" i="33"/>
  <c r="D13" i="33"/>
  <c r="C13" i="33"/>
  <c r="D12" i="33"/>
  <c r="C12" i="33"/>
  <c r="D11" i="33"/>
  <c r="C11" i="33"/>
  <c r="D10" i="33"/>
  <c r="C10" i="33"/>
  <c r="D9" i="33"/>
  <c r="C9" i="33"/>
  <c r="D8" i="33"/>
  <c r="C8" i="33"/>
  <c r="D7" i="33"/>
  <c r="C7" i="33"/>
  <c r="D6" i="33"/>
  <c r="C6" i="33"/>
  <c r="D5" i="33"/>
  <c r="C5" i="33"/>
  <c r="D4" i="33"/>
  <c r="C4" i="33"/>
  <c r="D3" i="33"/>
  <c r="C3" i="33"/>
  <c r="D2" i="33"/>
  <c r="C2" i="33"/>
  <c r="D117" i="13"/>
  <c r="C117" i="13"/>
  <c r="B117" i="13"/>
  <c r="D116" i="13"/>
  <c r="C116" i="13"/>
  <c r="B116" i="13"/>
  <c r="D115" i="13"/>
  <c r="C115" i="13"/>
  <c r="B115" i="13"/>
  <c r="D114" i="13"/>
  <c r="C114" i="13"/>
  <c r="B114" i="13"/>
  <c r="D113" i="13"/>
  <c r="C113" i="13"/>
  <c r="B113" i="13"/>
  <c r="D112" i="13"/>
  <c r="C112" i="13"/>
  <c r="B112" i="13"/>
  <c r="D111" i="13"/>
  <c r="C111" i="13"/>
  <c r="B111" i="13"/>
  <c r="D110" i="13"/>
  <c r="C110" i="13"/>
  <c r="B110" i="13"/>
  <c r="D109" i="13"/>
  <c r="C109" i="13"/>
  <c r="B109" i="13"/>
  <c r="D108" i="13"/>
  <c r="C108" i="13"/>
  <c r="B108" i="13"/>
  <c r="D107" i="13"/>
  <c r="C107" i="13"/>
  <c r="B107" i="13"/>
  <c r="D106" i="13"/>
  <c r="C106" i="13"/>
  <c r="B106" i="13"/>
  <c r="D105" i="13"/>
  <c r="C105" i="13"/>
  <c r="B105" i="13"/>
  <c r="D104" i="13"/>
  <c r="C104" i="13"/>
  <c r="B104" i="13"/>
  <c r="D103" i="13"/>
  <c r="C103" i="13"/>
  <c r="B103" i="13"/>
  <c r="D102" i="13"/>
  <c r="C102" i="13"/>
  <c r="B102" i="13"/>
  <c r="D101" i="13"/>
  <c r="C101" i="13"/>
  <c r="B101" i="13"/>
  <c r="D100" i="13"/>
  <c r="C100" i="13"/>
  <c r="B100" i="13"/>
  <c r="D99" i="13"/>
  <c r="C99" i="13"/>
  <c r="B99" i="13"/>
  <c r="D98" i="13"/>
  <c r="C98" i="13"/>
  <c r="B98" i="13"/>
  <c r="D97" i="13"/>
  <c r="C97" i="13"/>
  <c r="B97" i="13"/>
  <c r="D96" i="13"/>
  <c r="C96" i="13"/>
  <c r="B96" i="13"/>
  <c r="D95" i="13"/>
  <c r="C95" i="13"/>
  <c r="B95" i="13"/>
  <c r="D94" i="13"/>
  <c r="C94" i="13"/>
  <c r="B94" i="13"/>
  <c r="D93" i="13"/>
  <c r="C93" i="13"/>
  <c r="B93" i="13"/>
  <c r="D92" i="13"/>
  <c r="C92" i="13"/>
  <c r="B92" i="13"/>
  <c r="D91" i="13"/>
  <c r="C91" i="13"/>
  <c r="B91" i="13"/>
  <c r="D90" i="13"/>
  <c r="C90" i="13"/>
  <c r="B90" i="13"/>
  <c r="D89" i="13"/>
  <c r="C89" i="13"/>
  <c r="B89" i="13"/>
  <c r="D88" i="13"/>
  <c r="C88" i="13"/>
  <c r="B88" i="13"/>
  <c r="D87" i="13"/>
  <c r="C87" i="13"/>
  <c r="B87" i="13"/>
  <c r="D86" i="13"/>
  <c r="C86" i="13"/>
  <c r="B86" i="13"/>
  <c r="D85" i="13"/>
  <c r="C85" i="13"/>
  <c r="B85" i="13"/>
  <c r="D84" i="13"/>
  <c r="C84" i="13"/>
  <c r="B84" i="13"/>
  <c r="D83" i="13"/>
  <c r="C83" i="13"/>
  <c r="B83" i="13"/>
  <c r="D82" i="13"/>
  <c r="C82" i="13"/>
  <c r="B82" i="13"/>
  <c r="D81" i="13"/>
  <c r="C81" i="13"/>
  <c r="B81" i="13"/>
  <c r="D80" i="13"/>
  <c r="C80" i="13"/>
  <c r="B80" i="13"/>
  <c r="D79" i="13"/>
  <c r="C79" i="13"/>
  <c r="B79" i="13"/>
  <c r="D78" i="13"/>
  <c r="C78" i="13"/>
  <c r="B78" i="13"/>
  <c r="D77" i="13"/>
  <c r="C77" i="13"/>
  <c r="B77" i="13"/>
  <c r="D76" i="13"/>
  <c r="C76" i="13"/>
  <c r="B76" i="13"/>
  <c r="D75" i="13"/>
  <c r="C75" i="13"/>
  <c r="B75" i="13"/>
  <c r="D74" i="13"/>
  <c r="C74" i="13"/>
  <c r="B74" i="13"/>
  <c r="D73" i="13"/>
  <c r="C73" i="13"/>
  <c r="B73" i="13"/>
  <c r="D72" i="13"/>
  <c r="C72" i="13"/>
  <c r="B72" i="13"/>
  <c r="D71" i="13"/>
  <c r="C71" i="13"/>
  <c r="B71" i="13"/>
  <c r="D70" i="13"/>
  <c r="C70" i="13"/>
  <c r="B70" i="13"/>
  <c r="D69" i="13"/>
  <c r="C69" i="13"/>
  <c r="B69" i="13"/>
  <c r="D68" i="13"/>
  <c r="C68" i="13"/>
  <c r="B68" i="13"/>
  <c r="D67" i="13"/>
  <c r="C67" i="13"/>
  <c r="B67" i="13"/>
  <c r="D66" i="13"/>
  <c r="C66" i="13"/>
  <c r="B66" i="13"/>
  <c r="D65" i="13"/>
  <c r="C65" i="13"/>
  <c r="B65" i="13"/>
  <c r="D64" i="13"/>
  <c r="C64" i="13"/>
  <c r="B64" i="13"/>
  <c r="D63" i="13"/>
  <c r="C63" i="13"/>
  <c r="B63" i="13"/>
  <c r="D62" i="13"/>
  <c r="C62" i="13"/>
  <c r="B62" i="13"/>
  <c r="D61" i="13"/>
  <c r="C61" i="13"/>
  <c r="B61" i="13"/>
  <c r="D60" i="13"/>
  <c r="C60" i="13"/>
  <c r="B60" i="13"/>
  <c r="D59" i="13"/>
  <c r="C59" i="13"/>
  <c r="B59" i="13"/>
  <c r="D58" i="13"/>
  <c r="C58" i="13"/>
  <c r="B58" i="13"/>
  <c r="D57" i="13"/>
  <c r="C57" i="13"/>
  <c r="B57" i="13"/>
  <c r="D56" i="13"/>
  <c r="C56" i="13"/>
  <c r="B56" i="13"/>
  <c r="D55" i="13"/>
  <c r="C55" i="13"/>
  <c r="B55" i="13"/>
  <c r="D54" i="13"/>
  <c r="C54" i="13"/>
  <c r="B54" i="13"/>
  <c r="D53" i="13"/>
  <c r="C53" i="13"/>
  <c r="B53" i="13"/>
  <c r="D52" i="13"/>
  <c r="C52" i="13"/>
  <c r="B52" i="13"/>
  <c r="D51" i="13"/>
  <c r="C51" i="13"/>
  <c r="B51" i="13"/>
  <c r="D50" i="13"/>
  <c r="C50" i="13"/>
  <c r="B50" i="13"/>
  <c r="D49" i="13"/>
  <c r="C49" i="13"/>
  <c r="B49" i="13"/>
  <c r="D48" i="13"/>
  <c r="C48" i="13"/>
  <c r="B48" i="13"/>
  <c r="D47" i="13"/>
  <c r="C47" i="13"/>
  <c r="B47" i="13"/>
  <c r="D46" i="13"/>
  <c r="C46" i="13"/>
  <c r="B46" i="13"/>
  <c r="D45" i="13"/>
  <c r="C45" i="13"/>
  <c r="B45" i="13"/>
  <c r="D44" i="13"/>
  <c r="C44" i="13"/>
  <c r="B44" i="13"/>
  <c r="D43" i="13"/>
  <c r="C43" i="13"/>
  <c r="B43" i="13"/>
  <c r="D42" i="13"/>
  <c r="C42" i="13"/>
  <c r="B42" i="13"/>
  <c r="D41" i="13"/>
  <c r="C41" i="13"/>
  <c r="B41" i="13"/>
  <c r="D40" i="13"/>
  <c r="C40" i="13"/>
  <c r="B40" i="13"/>
  <c r="D39" i="13"/>
  <c r="C39" i="13"/>
  <c r="B39" i="13"/>
  <c r="D38" i="13"/>
  <c r="C38" i="13"/>
  <c r="B38" i="13"/>
  <c r="D37" i="13"/>
  <c r="C37" i="13"/>
  <c r="B37" i="13"/>
  <c r="D36" i="13"/>
  <c r="C36" i="13"/>
  <c r="B36" i="13"/>
  <c r="D35" i="13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D29" i="13"/>
  <c r="C29" i="13"/>
  <c r="D28" i="13"/>
  <c r="C28" i="13"/>
  <c r="D27" i="13"/>
  <c r="C27" i="13"/>
  <c r="D26" i="13"/>
  <c r="C26" i="13"/>
  <c r="D25" i="13"/>
  <c r="C25" i="13"/>
  <c r="D24" i="13"/>
  <c r="C24" i="13"/>
  <c r="D23" i="13"/>
  <c r="C23" i="13"/>
  <c r="D22" i="13"/>
  <c r="C22" i="13"/>
  <c r="D21" i="13"/>
  <c r="C21" i="13"/>
  <c r="D20" i="13"/>
  <c r="C20" i="13"/>
  <c r="D19" i="13"/>
  <c r="C19" i="13"/>
  <c r="D18" i="13"/>
  <c r="C18" i="13"/>
  <c r="D17" i="13"/>
  <c r="C17" i="13"/>
  <c r="D16" i="13"/>
  <c r="C16" i="13"/>
  <c r="D15" i="13"/>
  <c r="C15" i="13"/>
  <c r="D14" i="13"/>
  <c r="C14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D117" i="11"/>
  <c r="C117" i="11"/>
  <c r="B117" i="11"/>
  <c r="D116" i="11"/>
  <c r="C116" i="11"/>
  <c r="B116" i="11"/>
  <c r="D115" i="11"/>
  <c r="C115" i="11"/>
  <c r="B115" i="11"/>
  <c r="D114" i="11"/>
  <c r="C114" i="11"/>
  <c r="B114" i="11"/>
  <c r="D113" i="11"/>
  <c r="C113" i="11"/>
  <c r="B113" i="11"/>
  <c r="D112" i="11"/>
  <c r="C112" i="11"/>
  <c r="B112" i="11"/>
  <c r="D111" i="11"/>
  <c r="C111" i="11"/>
  <c r="B111" i="11"/>
  <c r="D110" i="11"/>
  <c r="C110" i="11"/>
  <c r="B110" i="11"/>
  <c r="D109" i="11"/>
  <c r="C109" i="11"/>
  <c r="B109" i="11"/>
  <c r="D108" i="11"/>
  <c r="C108" i="11"/>
  <c r="B108" i="11"/>
  <c r="D107" i="11"/>
  <c r="C107" i="11"/>
  <c r="B107" i="11"/>
  <c r="D106" i="11"/>
  <c r="C106" i="11"/>
  <c r="B106" i="11"/>
  <c r="D105" i="11"/>
  <c r="C105" i="11"/>
  <c r="B105" i="11"/>
  <c r="D104" i="11"/>
  <c r="C104" i="11"/>
  <c r="B104" i="11"/>
  <c r="D103" i="11"/>
  <c r="C103" i="11"/>
  <c r="B103" i="11"/>
  <c r="D102" i="11"/>
  <c r="C102" i="11"/>
  <c r="B102" i="11"/>
  <c r="D101" i="11"/>
  <c r="C101" i="11"/>
  <c r="B101" i="11"/>
  <c r="D100" i="11"/>
  <c r="C100" i="11"/>
  <c r="B100" i="11"/>
  <c r="D99" i="11"/>
  <c r="C99" i="11"/>
  <c r="B99" i="11"/>
  <c r="D98" i="11"/>
  <c r="C98" i="11"/>
  <c r="B98" i="11"/>
  <c r="D97" i="11"/>
  <c r="C97" i="11"/>
  <c r="B97" i="11"/>
  <c r="D96" i="11"/>
  <c r="C96" i="11"/>
  <c r="B96" i="11"/>
  <c r="D95" i="11"/>
  <c r="C95" i="11"/>
  <c r="B95" i="11"/>
  <c r="D94" i="11"/>
  <c r="C94" i="11"/>
  <c r="B94" i="11"/>
  <c r="D93" i="11"/>
  <c r="C93" i="11"/>
  <c r="B93" i="11"/>
  <c r="D92" i="11"/>
  <c r="C92" i="11"/>
  <c r="B92" i="11"/>
  <c r="D91" i="11"/>
  <c r="C91" i="11"/>
  <c r="B91" i="11"/>
  <c r="D90" i="11"/>
  <c r="C90" i="11"/>
  <c r="B90" i="11"/>
  <c r="D89" i="11"/>
  <c r="C89" i="11"/>
  <c r="B89" i="11"/>
  <c r="D88" i="11"/>
  <c r="C88" i="11"/>
  <c r="B88" i="11"/>
  <c r="D87" i="11"/>
  <c r="C87" i="11"/>
  <c r="B87" i="11"/>
  <c r="D86" i="11"/>
  <c r="C86" i="11"/>
  <c r="B86" i="11"/>
  <c r="D85" i="11"/>
  <c r="C85" i="11"/>
  <c r="B85" i="11"/>
  <c r="D84" i="11"/>
  <c r="C84" i="11"/>
  <c r="B84" i="11"/>
  <c r="D83" i="11"/>
  <c r="C83" i="11"/>
  <c r="B83" i="11"/>
  <c r="D82" i="11"/>
  <c r="C82" i="11"/>
  <c r="B82" i="11"/>
  <c r="D81" i="11"/>
  <c r="C81" i="11"/>
  <c r="B81" i="11"/>
  <c r="D80" i="11"/>
  <c r="C80" i="11"/>
  <c r="B80" i="11"/>
  <c r="D79" i="11"/>
  <c r="C79" i="11"/>
  <c r="B79" i="11"/>
  <c r="D78" i="11"/>
  <c r="C78" i="11"/>
  <c r="B78" i="11"/>
  <c r="D77" i="11"/>
  <c r="C77" i="11"/>
  <c r="B77" i="11"/>
  <c r="D76" i="11"/>
  <c r="C76" i="11"/>
  <c r="B76" i="11"/>
  <c r="D75" i="11"/>
  <c r="C75" i="11"/>
  <c r="B75" i="11"/>
  <c r="D74" i="11"/>
  <c r="C74" i="11"/>
  <c r="B74" i="11"/>
  <c r="D73" i="11"/>
  <c r="C73" i="11"/>
  <c r="B73" i="11"/>
  <c r="D72" i="11"/>
  <c r="C72" i="11"/>
  <c r="B72" i="11"/>
  <c r="D71" i="11"/>
  <c r="C71" i="11"/>
  <c r="B71" i="11"/>
  <c r="D70" i="11"/>
  <c r="C70" i="11"/>
  <c r="B70" i="11"/>
  <c r="D69" i="11"/>
  <c r="C69" i="11"/>
  <c r="B69" i="11"/>
  <c r="D68" i="11"/>
  <c r="C68" i="11"/>
  <c r="B68" i="11"/>
  <c r="D67" i="11"/>
  <c r="C67" i="11"/>
  <c r="B67" i="11"/>
  <c r="D66" i="11"/>
  <c r="C66" i="11"/>
  <c r="B66" i="11"/>
  <c r="D65" i="11"/>
  <c r="C65" i="11"/>
  <c r="B65" i="11"/>
  <c r="D64" i="11"/>
  <c r="C64" i="11"/>
  <c r="B64" i="11"/>
  <c r="D63" i="11"/>
  <c r="C63" i="11"/>
  <c r="B63" i="11"/>
  <c r="D62" i="11"/>
  <c r="C62" i="11"/>
  <c r="B62" i="11"/>
  <c r="D61" i="11"/>
  <c r="C61" i="11"/>
  <c r="B61" i="11"/>
  <c r="D60" i="11"/>
  <c r="C60" i="11"/>
  <c r="B60" i="11"/>
  <c r="D59" i="11"/>
  <c r="C59" i="11"/>
  <c r="B59" i="11"/>
  <c r="D58" i="11"/>
  <c r="C58" i="11"/>
  <c r="B58" i="11"/>
  <c r="D57" i="11"/>
  <c r="C57" i="11"/>
  <c r="B57" i="11"/>
  <c r="D56" i="11"/>
  <c r="C56" i="11"/>
  <c r="B56" i="11"/>
  <c r="D55" i="11"/>
  <c r="C55" i="11"/>
  <c r="B55" i="11"/>
  <c r="D54" i="11"/>
  <c r="C54" i="11"/>
  <c r="B54" i="11"/>
  <c r="D53" i="11"/>
  <c r="C53" i="11"/>
  <c r="B53" i="11"/>
  <c r="D52" i="11"/>
  <c r="C52" i="11"/>
  <c r="B52" i="11"/>
  <c r="D51" i="11"/>
  <c r="C51" i="11"/>
  <c r="B51" i="11"/>
  <c r="D50" i="11"/>
  <c r="C50" i="11"/>
  <c r="B50" i="11"/>
  <c r="D49" i="11"/>
  <c r="C49" i="11"/>
  <c r="B49" i="11"/>
  <c r="D48" i="11"/>
  <c r="C48" i="11"/>
  <c r="B48" i="11"/>
  <c r="D47" i="11"/>
  <c r="C47" i="11"/>
  <c r="B47" i="11"/>
  <c r="D46" i="11"/>
  <c r="C46" i="11"/>
  <c r="B46" i="11"/>
  <c r="D45" i="11"/>
  <c r="C45" i="11"/>
  <c r="B45" i="11"/>
  <c r="D44" i="11"/>
  <c r="C44" i="11"/>
  <c r="B44" i="11"/>
  <c r="D43" i="11"/>
  <c r="C43" i="11"/>
  <c r="B43" i="11"/>
  <c r="D42" i="11"/>
  <c r="C42" i="11"/>
  <c r="B42" i="11"/>
  <c r="D41" i="11"/>
  <c r="C41" i="11"/>
  <c r="B41" i="11"/>
  <c r="D40" i="11"/>
  <c r="C40" i="11"/>
  <c r="B40" i="11"/>
  <c r="D39" i="11"/>
  <c r="C39" i="11"/>
  <c r="B39" i="11"/>
  <c r="D38" i="11"/>
  <c r="C38" i="11"/>
  <c r="B38" i="11"/>
  <c r="D37" i="11"/>
  <c r="C37" i="11"/>
  <c r="B37" i="11"/>
  <c r="D36" i="11"/>
  <c r="C36" i="11"/>
  <c r="B36" i="11"/>
  <c r="D35" i="11"/>
  <c r="C35" i="11"/>
  <c r="B35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D29" i="11"/>
  <c r="C29" i="11"/>
  <c r="D28" i="11"/>
  <c r="C28" i="11"/>
  <c r="D27" i="11"/>
  <c r="C27" i="11"/>
  <c r="D26" i="11"/>
  <c r="C26" i="11"/>
  <c r="D25" i="11"/>
  <c r="C25" i="11"/>
  <c r="D24" i="11"/>
  <c r="C24" i="11"/>
  <c r="D23" i="11"/>
  <c r="C23" i="11"/>
  <c r="D22" i="11"/>
  <c r="C22" i="11"/>
  <c r="D21" i="11"/>
  <c r="C21" i="11"/>
  <c r="D20" i="11"/>
  <c r="C20" i="11"/>
  <c r="D19" i="11"/>
  <c r="C19" i="11"/>
  <c r="D18" i="11"/>
  <c r="C18" i="11"/>
  <c r="D17" i="11"/>
  <c r="C17" i="11"/>
  <c r="D16" i="11"/>
  <c r="C16" i="11"/>
  <c r="D15" i="11"/>
  <c r="C15" i="11"/>
  <c r="D14" i="11"/>
  <c r="C14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D117" i="9"/>
  <c r="C117" i="9"/>
  <c r="B117" i="9"/>
  <c r="D116" i="9"/>
  <c r="C116" i="9"/>
  <c r="B116" i="9"/>
  <c r="D115" i="9"/>
  <c r="C115" i="9"/>
  <c r="B115" i="9"/>
  <c r="D114" i="9"/>
  <c r="C114" i="9"/>
  <c r="B114" i="9"/>
  <c r="D113" i="9"/>
  <c r="C113" i="9"/>
  <c r="B113" i="9"/>
  <c r="D112" i="9"/>
  <c r="C112" i="9"/>
  <c r="B112" i="9"/>
  <c r="D111" i="9"/>
  <c r="C111" i="9"/>
  <c r="B111" i="9"/>
  <c r="D110" i="9"/>
  <c r="C110" i="9"/>
  <c r="B110" i="9"/>
  <c r="D109" i="9"/>
  <c r="C109" i="9"/>
  <c r="B109" i="9"/>
  <c r="D108" i="9"/>
  <c r="C108" i="9"/>
  <c r="B108" i="9"/>
  <c r="D107" i="9"/>
  <c r="C107" i="9"/>
  <c r="B107" i="9"/>
  <c r="D106" i="9"/>
  <c r="C106" i="9"/>
  <c r="B106" i="9"/>
  <c r="D105" i="9"/>
  <c r="C105" i="9"/>
  <c r="B105" i="9"/>
  <c r="D104" i="9"/>
  <c r="C104" i="9"/>
  <c r="B104" i="9"/>
  <c r="D103" i="9"/>
  <c r="C103" i="9"/>
  <c r="B103" i="9"/>
  <c r="D102" i="9"/>
  <c r="C102" i="9"/>
  <c r="B102" i="9"/>
  <c r="D101" i="9"/>
  <c r="C101" i="9"/>
  <c r="B101" i="9"/>
  <c r="D100" i="9"/>
  <c r="C100" i="9"/>
  <c r="B100" i="9"/>
  <c r="D99" i="9"/>
  <c r="C99" i="9"/>
  <c r="B99" i="9"/>
  <c r="D98" i="9"/>
  <c r="C98" i="9"/>
  <c r="B98" i="9"/>
  <c r="D97" i="9"/>
  <c r="C97" i="9"/>
  <c r="B97" i="9"/>
  <c r="D96" i="9"/>
  <c r="C96" i="9"/>
  <c r="B96" i="9"/>
  <c r="D95" i="9"/>
  <c r="C95" i="9"/>
  <c r="B95" i="9"/>
  <c r="D94" i="9"/>
  <c r="C94" i="9"/>
  <c r="B94" i="9"/>
  <c r="D93" i="9"/>
  <c r="C93" i="9"/>
  <c r="B93" i="9"/>
  <c r="D92" i="9"/>
  <c r="C92" i="9"/>
  <c r="B92" i="9"/>
  <c r="D91" i="9"/>
  <c r="C91" i="9"/>
  <c r="B91" i="9"/>
  <c r="D90" i="9"/>
  <c r="C90" i="9"/>
  <c r="B90" i="9"/>
  <c r="D89" i="9"/>
  <c r="C89" i="9"/>
  <c r="B89" i="9"/>
  <c r="D88" i="9"/>
  <c r="C88" i="9"/>
  <c r="B88" i="9"/>
  <c r="D87" i="9"/>
  <c r="C87" i="9"/>
  <c r="B87" i="9"/>
  <c r="D86" i="9"/>
  <c r="C86" i="9"/>
  <c r="B86" i="9"/>
  <c r="D85" i="9"/>
  <c r="C85" i="9"/>
  <c r="B85" i="9"/>
  <c r="D84" i="9"/>
  <c r="C84" i="9"/>
  <c r="B84" i="9"/>
  <c r="D83" i="9"/>
  <c r="C83" i="9"/>
  <c r="B83" i="9"/>
  <c r="D82" i="9"/>
  <c r="C82" i="9"/>
  <c r="B82" i="9"/>
  <c r="D81" i="9"/>
  <c r="C81" i="9"/>
  <c r="B81" i="9"/>
  <c r="D80" i="9"/>
  <c r="C80" i="9"/>
  <c r="B80" i="9"/>
  <c r="D79" i="9"/>
  <c r="C79" i="9"/>
  <c r="B79" i="9"/>
  <c r="D78" i="9"/>
  <c r="C78" i="9"/>
  <c r="B78" i="9"/>
  <c r="D77" i="9"/>
  <c r="C77" i="9"/>
  <c r="B77" i="9"/>
  <c r="D76" i="9"/>
  <c r="C76" i="9"/>
  <c r="B76" i="9"/>
  <c r="D75" i="9"/>
  <c r="C75" i="9"/>
  <c r="B75" i="9"/>
  <c r="D74" i="9"/>
  <c r="C74" i="9"/>
  <c r="B74" i="9"/>
  <c r="D73" i="9"/>
  <c r="C73" i="9"/>
  <c r="B73" i="9"/>
  <c r="D72" i="9"/>
  <c r="C72" i="9"/>
  <c r="B72" i="9"/>
  <c r="D71" i="9"/>
  <c r="C71" i="9"/>
  <c r="B71" i="9"/>
  <c r="D70" i="9"/>
  <c r="C70" i="9"/>
  <c r="B70" i="9"/>
  <c r="D69" i="9"/>
  <c r="C69" i="9"/>
  <c r="B69" i="9"/>
  <c r="D68" i="9"/>
  <c r="C68" i="9"/>
  <c r="B68" i="9"/>
  <c r="D67" i="9"/>
  <c r="C67" i="9"/>
  <c r="B67" i="9"/>
  <c r="D66" i="9"/>
  <c r="C66" i="9"/>
  <c r="B66" i="9"/>
  <c r="D65" i="9"/>
  <c r="C65" i="9"/>
  <c r="B65" i="9"/>
  <c r="D64" i="9"/>
  <c r="C64" i="9"/>
  <c r="B64" i="9"/>
  <c r="D63" i="9"/>
  <c r="C63" i="9"/>
  <c r="B63" i="9"/>
  <c r="D62" i="9"/>
  <c r="C62" i="9"/>
  <c r="B62" i="9"/>
  <c r="D61" i="9"/>
  <c r="C61" i="9"/>
  <c r="B61" i="9"/>
  <c r="D60" i="9"/>
  <c r="C60" i="9"/>
  <c r="B60" i="9"/>
  <c r="D59" i="9"/>
  <c r="C59" i="9"/>
  <c r="B59" i="9"/>
  <c r="D58" i="9"/>
  <c r="C58" i="9"/>
  <c r="B58" i="9"/>
  <c r="D57" i="9"/>
  <c r="C57" i="9"/>
  <c r="B57" i="9"/>
  <c r="D56" i="9"/>
  <c r="C56" i="9"/>
  <c r="B56" i="9"/>
  <c r="D55" i="9"/>
  <c r="C55" i="9"/>
  <c r="B55" i="9"/>
  <c r="D54" i="9"/>
  <c r="C54" i="9"/>
  <c r="B54" i="9"/>
  <c r="D53" i="9"/>
  <c r="C53" i="9"/>
  <c r="B53" i="9"/>
  <c r="D52" i="9"/>
  <c r="C52" i="9"/>
  <c r="B52" i="9"/>
  <c r="D51" i="9"/>
  <c r="C51" i="9"/>
  <c r="B51" i="9"/>
  <c r="D50" i="9"/>
  <c r="C50" i="9"/>
  <c r="B50" i="9"/>
  <c r="D49" i="9"/>
  <c r="C49" i="9"/>
  <c r="B49" i="9"/>
  <c r="D48" i="9"/>
  <c r="C48" i="9"/>
  <c r="B48" i="9"/>
  <c r="D47" i="9"/>
  <c r="C47" i="9"/>
  <c r="B47" i="9"/>
  <c r="D46" i="9"/>
  <c r="C46" i="9"/>
  <c r="B46" i="9"/>
  <c r="D45" i="9"/>
  <c r="C45" i="9"/>
  <c r="B45" i="9"/>
  <c r="D44" i="9"/>
  <c r="C44" i="9"/>
  <c r="B44" i="9"/>
  <c r="D43" i="9"/>
  <c r="C43" i="9"/>
  <c r="B43" i="9"/>
  <c r="D42" i="9"/>
  <c r="C42" i="9"/>
  <c r="B42" i="9"/>
  <c r="D41" i="9"/>
  <c r="C41" i="9"/>
  <c r="B41" i="9"/>
  <c r="D40" i="9"/>
  <c r="C40" i="9"/>
  <c r="B40" i="9"/>
  <c r="D39" i="9"/>
  <c r="C39" i="9"/>
  <c r="B39" i="9"/>
  <c r="D38" i="9"/>
  <c r="C38" i="9"/>
  <c r="B38" i="9"/>
  <c r="D37" i="9"/>
  <c r="C37" i="9"/>
  <c r="B37" i="9"/>
  <c r="D36" i="9"/>
  <c r="C36" i="9"/>
  <c r="B36" i="9"/>
  <c r="D35" i="9"/>
  <c r="C35" i="9"/>
  <c r="B35" i="9"/>
  <c r="D34" i="9"/>
  <c r="C34" i="9"/>
  <c r="B34" i="9"/>
  <c r="D33" i="9"/>
  <c r="C33" i="9"/>
  <c r="B33" i="9"/>
  <c r="D32" i="9"/>
  <c r="C32" i="9"/>
  <c r="B32" i="9"/>
  <c r="D31" i="9"/>
  <c r="C31" i="9"/>
  <c r="B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G117" i="15"/>
  <c r="D117" i="15"/>
  <c r="C117" i="15"/>
  <c r="B117" i="15"/>
  <c r="G116" i="15"/>
  <c r="D116" i="15"/>
  <c r="C116" i="15"/>
  <c r="B116" i="15"/>
  <c r="G115" i="15"/>
  <c r="D115" i="15"/>
  <c r="C115" i="15"/>
  <c r="B115" i="15"/>
  <c r="G114" i="15"/>
  <c r="D114" i="15"/>
  <c r="C114" i="15"/>
  <c r="B114" i="15"/>
  <c r="G113" i="15"/>
  <c r="D113" i="15"/>
  <c r="C113" i="15"/>
  <c r="B113" i="15"/>
  <c r="G112" i="15"/>
  <c r="D112" i="15"/>
  <c r="C112" i="15"/>
  <c r="B112" i="15"/>
  <c r="G111" i="15"/>
  <c r="D111" i="15"/>
  <c r="C111" i="15"/>
  <c r="B111" i="15"/>
  <c r="G110" i="15"/>
  <c r="D110" i="15"/>
  <c r="C110" i="15"/>
  <c r="B110" i="15"/>
  <c r="G109" i="15"/>
  <c r="D109" i="15"/>
  <c r="C109" i="15"/>
  <c r="B109" i="15"/>
  <c r="G108" i="15"/>
  <c r="D108" i="15"/>
  <c r="C108" i="15"/>
  <c r="B108" i="15"/>
  <c r="G107" i="15"/>
  <c r="D107" i="15"/>
  <c r="C107" i="15"/>
  <c r="B107" i="15"/>
  <c r="G106" i="15"/>
  <c r="D106" i="15"/>
  <c r="C106" i="15"/>
  <c r="B106" i="15"/>
  <c r="G105" i="15"/>
  <c r="D105" i="15"/>
  <c r="C105" i="15"/>
  <c r="B105" i="15"/>
  <c r="G104" i="15"/>
  <c r="D104" i="15"/>
  <c r="C104" i="15"/>
  <c r="B104" i="15"/>
  <c r="G103" i="15"/>
  <c r="D103" i="15"/>
  <c r="C103" i="15"/>
  <c r="B103" i="15"/>
  <c r="G102" i="15"/>
  <c r="D102" i="15"/>
  <c r="C102" i="15"/>
  <c r="B102" i="15"/>
  <c r="G101" i="15"/>
  <c r="D101" i="15"/>
  <c r="C101" i="15"/>
  <c r="B101" i="15"/>
  <c r="G100" i="15"/>
  <c r="D100" i="15"/>
  <c r="C100" i="15"/>
  <c r="B100" i="15"/>
  <c r="G99" i="15"/>
  <c r="D99" i="15"/>
  <c r="C99" i="15"/>
  <c r="B99" i="15"/>
  <c r="G98" i="15"/>
  <c r="D98" i="15"/>
  <c r="C98" i="15"/>
  <c r="B98" i="15"/>
  <c r="G97" i="15"/>
  <c r="D97" i="15"/>
  <c r="C97" i="15"/>
  <c r="B97" i="15"/>
  <c r="G96" i="15"/>
  <c r="D96" i="15"/>
  <c r="C96" i="15"/>
  <c r="B96" i="15"/>
  <c r="G95" i="15"/>
  <c r="D95" i="15"/>
  <c r="C95" i="15"/>
  <c r="B95" i="15"/>
  <c r="G94" i="15"/>
  <c r="D94" i="15"/>
  <c r="C94" i="15"/>
  <c r="B94" i="15"/>
  <c r="G93" i="15"/>
  <c r="D93" i="15"/>
  <c r="C93" i="15"/>
  <c r="B93" i="15"/>
  <c r="G92" i="15"/>
  <c r="D92" i="15"/>
  <c r="C92" i="15"/>
  <c r="B92" i="15"/>
  <c r="G91" i="15"/>
  <c r="D91" i="15"/>
  <c r="C91" i="15"/>
  <c r="B91" i="15"/>
  <c r="G90" i="15"/>
  <c r="D90" i="15"/>
  <c r="C90" i="15"/>
  <c r="B90" i="15"/>
  <c r="G89" i="15"/>
  <c r="D89" i="15"/>
  <c r="C89" i="15"/>
  <c r="B89" i="15"/>
  <c r="G88" i="15"/>
  <c r="D88" i="15"/>
  <c r="C88" i="15"/>
  <c r="B88" i="15"/>
  <c r="G87" i="15"/>
  <c r="D87" i="15"/>
  <c r="C87" i="15"/>
  <c r="B87" i="15"/>
  <c r="G86" i="15"/>
  <c r="D86" i="15"/>
  <c r="C86" i="15"/>
  <c r="B86" i="15"/>
  <c r="G85" i="15"/>
  <c r="D85" i="15"/>
  <c r="C85" i="15"/>
  <c r="B85" i="15"/>
  <c r="G84" i="15"/>
  <c r="D84" i="15"/>
  <c r="C84" i="15"/>
  <c r="B84" i="15"/>
  <c r="G83" i="15"/>
  <c r="D83" i="15"/>
  <c r="C83" i="15"/>
  <c r="B83" i="15"/>
  <c r="G82" i="15"/>
  <c r="D82" i="15"/>
  <c r="C82" i="15"/>
  <c r="B82" i="15"/>
  <c r="G81" i="15"/>
  <c r="D81" i="15"/>
  <c r="C81" i="15"/>
  <c r="B81" i="15"/>
  <c r="G80" i="15"/>
  <c r="D80" i="15"/>
  <c r="C80" i="15"/>
  <c r="B80" i="15"/>
  <c r="G79" i="15"/>
  <c r="D79" i="15"/>
  <c r="C79" i="15"/>
  <c r="B79" i="15"/>
  <c r="G78" i="15"/>
  <c r="D78" i="15"/>
  <c r="C78" i="15"/>
  <c r="B78" i="15"/>
  <c r="G77" i="15"/>
  <c r="D77" i="15"/>
  <c r="C77" i="15"/>
  <c r="B77" i="15"/>
  <c r="G76" i="15"/>
  <c r="D76" i="15"/>
  <c r="C76" i="15"/>
  <c r="B76" i="15"/>
  <c r="G75" i="15"/>
  <c r="D75" i="15"/>
  <c r="C75" i="15"/>
  <c r="B75" i="15"/>
  <c r="G74" i="15"/>
  <c r="D74" i="15"/>
  <c r="C74" i="15"/>
  <c r="B74" i="15"/>
  <c r="G73" i="15"/>
  <c r="D73" i="15"/>
  <c r="C73" i="15"/>
  <c r="B73" i="15"/>
  <c r="G72" i="15"/>
  <c r="D72" i="15"/>
  <c r="C72" i="15"/>
  <c r="B72" i="15"/>
  <c r="G71" i="15"/>
  <c r="D71" i="15"/>
  <c r="C71" i="15"/>
  <c r="B71" i="15"/>
  <c r="G70" i="15"/>
  <c r="D70" i="15"/>
  <c r="C70" i="15"/>
  <c r="B70" i="15"/>
  <c r="G69" i="15"/>
  <c r="D69" i="15"/>
  <c r="C69" i="15"/>
  <c r="B69" i="15"/>
  <c r="G68" i="15"/>
  <c r="D68" i="15"/>
  <c r="C68" i="15"/>
  <c r="B68" i="15"/>
  <c r="G67" i="15"/>
  <c r="D67" i="15"/>
  <c r="C67" i="15"/>
  <c r="B67" i="15"/>
  <c r="G66" i="15"/>
  <c r="D66" i="15"/>
  <c r="C66" i="15"/>
  <c r="B66" i="15"/>
  <c r="G65" i="15"/>
  <c r="D65" i="15"/>
  <c r="C65" i="15"/>
  <c r="B65" i="15"/>
  <c r="G64" i="15"/>
  <c r="D64" i="15"/>
  <c r="C64" i="15"/>
  <c r="B64" i="15"/>
  <c r="G63" i="15"/>
  <c r="D63" i="15"/>
  <c r="C63" i="15"/>
  <c r="B63" i="15"/>
  <c r="G62" i="15"/>
  <c r="D62" i="15"/>
  <c r="C62" i="15"/>
  <c r="B62" i="15"/>
  <c r="G61" i="15"/>
  <c r="D61" i="15"/>
  <c r="C61" i="15"/>
  <c r="B61" i="15"/>
  <c r="G60" i="15"/>
  <c r="D60" i="15"/>
  <c r="C60" i="15"/>
  <c r="B60" i="15"/>
  <c r="G59" i="15"/>
  <c r="D59" i="15"/>
  <c r="C59" i="15"/>
  <c r="B59" i="15"/>
  <c r="G58" i="15"/>
  <c r="D58" i="15"/>
  <c r="C58" i="15"/>
  <c r="B58" i="15"/>
  <c r="G57" i="15"/>
  <c r="D57" i="15"/>
  <c r="C57" i="15"/>
  <c r="B57" i="15"/>
  <c r="G56" i="15"/>
  <c r="D56" i="15"/>
  <c r="C56" i="15"/>
  <c r="B56" i="15"/>
  <c r="G55" i="15"/>
  <c r="D55" i="15"/>
  <c r="C55" i="15"/>
  <c r="B55" i="15"/>
  <c r="G54" i="15"/>
  <c r="D54" i="15"/>
  <c r="C54" i="15"/>
  <c r="B54" i="15"/>
  <c r="G53" i="15"/>
  <c r="D53" i="15"/>
  <c r="C53" i="15"/>
  <c r="B53" i="15"/>
  <c r="G52" i="15"/>
  <c r="D52" i="15"/>
  <c r="C52" i="15"/>
  <c r="B52" i="15"/>
  <c r="G51" i="15"/>
  <c r="D51" i="15"/>
  <c r="C51" i="15"/>
  <c r="B51" i="15"/>
  <c r="G50" i="15"/>
  <c r="D50" i="15"/>
  <c r="C50" i="15"/>
  <c r="B50" i="15"/>
  <c r="G49" i="15"/>
  <c r="D49" i="15"/>
  <c r="C49" i="15"/>
  <c r="B49" i="15"/>
  <c r="G48" i="15"/>
  <c r="D48" i="15"/>
  <c r="C48" i="15"/>
  <c r="B48" i="15"/>
  <c r="G47" i="15"/>
  <c r="D47" i="15"/>
  <c r="C47" i="15"/>
  <c r="B47" i="15"/>
  <c r="G46" i="15"/>
  <c r="D46" i="15"/>
  <c r="C46" i="15"/>
  <c r="B46" i="15"/>
  <c r="G45" i="15"/>
  <c r="D45" i="15"/>
  <c r="C45" i="15"/>
  <c r="B45" i="15"/>
  <c r="G44" i="15"/>
  <c r="D44" i="15"/>
  <c r="C44" i="15"/>
  <c r="B44" i="15"/>
  <c r="G43" i="15"/>
  <c r="D43" i="15"/>
  <c r="C43" i="15"/>
  <c r="B43" i="15"/>
  <c r="G42" i="15"/>
  <c r="D42" i="15"/>
  <c r="C42" i="15"/>
  <c r="B42" i="15"/>
  <c r="G41" i="15"/>
  <c r="D41" i="15"/>
  <c r="C41" i="15"/>
  <c r="B41" i="15"/>
  <c r="G40" i="15"/>
  <c r="D40" i="15"/>
  <c r="C40" i="15"/>
  <c r="B40" i="15"/>
  <c r="G39" i="15"/>
  <c r="D39" i="15"/>
  <c r="C39" i="15"/>
  <c r="B39" i="15"/>
  <c r="G38" i="15"/>
  <c r="D38" i="15"/>
  <c r="C38" i="15"/>
  <c r="B38" i="15"/>
  <c r="G37" i="15"/>
  <c r="D37" i="15"/>
  <c r="C37" i="15"/>
  <c r="B37" i="15"/>
  <c r="G36" i="15"/>
  <c r="D36" i="15"/>
  <c r="C36" i="15"/>
  <c r="B36" i="15"/>
  <c r="G35" i="15"/>
  <c r="D35" i="15"/>
  <c r="C35" i="15"/>
  <c r="B35" i="15"/>
  <c r="G34" i="15"/>
  <c r="D34" i="15"/>
  <c r="C34" i="15"/>
  <c r="B34" i="15"/>
  <c r="G33" i="15"/>
  <c r="D33" i="15"/>
  <c r="C33" i="15"/>
  <c r="B33" i="15"/>
  <c r="G32" i="15"/>
  <c r="D32" i="15"/>
  <c r="C32" i="15"/>
  <c r="B32" i="15"/>
  <c r="G31" i="15"/>
  <c r="D31" i="15"/>
  <c r="C31" i="15"/>
  <c r="B31" i="15"/>
  <c r="M30" i="15" a="1"/>
  <c r="M30" i="15" s="1"/>
  <c r="G30" i="15"/>
  <c r="D30" i="15"/>
  <c r="C30" i="15"/>
  <c r="M29" i="15" a="1"/>
  <c r="M29" i="15" s="1"/>
  <c r="G29" i="15"/>
  <c r="D29" i="15"/>
  <c r="C29" i="15"/>
  <c r="M28" i="15" a="1"/>
  <c r="M28" i="15" s="1"/>
  <c r="G28" i="15"/>
  <c r="D28" i="15"/>
  <c r="C28" i="15"/>
  <c r="M27" i="15" a="1"/>
  <c r="M27" i="15" s="1"/>
  <c r="G27" i="15"/>
  <c r="D27" i="15"/>
  <c r="C27" i="15"/>
  <c r="M26" i="15" a="1"/>
  <c r="M26" i="15" s="1"/>
  <c r="G26" i="15"/>
  <c r="D26" i="15"/>
  <c r="C26" i="15"/>
  <c r="M25" i="15" a="1"/>
  <c r="M25" i="15" s="1"/>
  <c r="G25" i="15"/>
  <c r="D25" i="15"/>
  <c r="C25" i="15"/>
  <c r="M24" i="15" a="1"/>
  <c r="M24" i="15" s="1"/>
  <c r="G24" i="15"/>
  <c r="D24" i="15"/>
  <c r="C24" i="15"/>
  <c r="M23" i="15" a="1"/>
  <c r="M23" i="15" s="1"/>
  <c r="G23" i="15"/>
  <c r="D23" i="15"/>
  <c r="C23" i="15"/>
  <c r="M22" i="15" a="1"/>
  <c r="M22" i="15" s="1"/>
  <c r="G22" i="15"/>
  <c r="D22" i="15"/>
  <c r="C22" i="15"/>
  <c r="M21" i="15" a="1"/>
  <c r="M21" i="15" s="1"/>
  <c r="G21" i="15"/>
  <c r="D21" i="15"/>
  <c r="C21" i="15"/>
  <c r="M20" i="15" a="1"/>
  <c r="M20" i="15" s="1"/>
  <c r="G20" i="15"/>
  <c r="D20" i="15"/>
  <c r="C20" i="15"/>
  <c r="M19" i="15" a="1"/>
  <c r="M19" i="15" s="1"/>
  <c r="G19" i="15"/>
  <c r="D19" i="15"/>
  <c r="C19" i="15"/>
  <c r="M18" i="15" a="1"/>
  <c r="M18" i="15" s="1"/>
  <c r="G18" i="15"/>
  <c r="D18" i="15"/>
  <c r="C18" i="15"/>
  <c r="M17" i="15" a="1"/>
  <c r="M17" i="15" s="1"/>
  <c r="G17" i="15"/>
  <c r="D17" i="15"/>
  <c r="C17" i="15"/>
  <c r="M16" i="15" a="1"/>
  <c r="M16" i="15" s="1"/>
  <c r="G16" i="15"/>
  <c r="D16" i="15"/>
  <c r="C16" i="15"/>
  <c r="M15" i="15" a="1"/>
  <c r="M15" i="15" s="1"/>
  <c r="G15" i="15"/>
  <c r="D15" i="15"/>
  <c r="C15" i="15"/>
  <c r="M14" i="15" a="1"/>
  <c r="M14" i="15" s="1"/>
  <c r="G14" i="15"/>
  <c r="D14" i="15"/>
  <c r="C14" i="15"/>
  <c r="M13" i="15" a="1"/>
  <c r="M13" i="15" s="1"/>
  <c r="G13" i="15"/>
  <c r="D13" i="15"/>
  <c r="C13" i="15"/>
  <c r="M12" i="15" a="1"/>
  <c r="M12" i="15" s="1"/>
  <c r="G12" i="15"/>
  <c r="D12" i="15"/>
  <c r="C12" i="15"/>
  <c r="M11" i="15" a="1"/>
  <c r="M11" i="15" s="1"/>
  <c r="G11" i="15"/>
  <c r="D11" i="15"/>
  <c r="C11" i="15"/>
  <c r="M10" i="15" a="1"/>
  <c r="M10" i="15" s="1"/>
  <c r="G10" i="15"/>
  <c r="D10" i="15"/>
  <c r="C10" i="15"/>
  <c r="M9" i="15" a="1"/>
  <c r="M9" i="15" s="1"/>
  <c r="G9" i="15"/>
  <c r="D9" i="15"/>
  <c r="C9" i="15"/>
  <c r="M8" i="15" a="1"/>
  <c r="M8" i="15" s="1"/>
  <c r="G8" i="15"/>
  <c r="D8" i="15"/>
  <c r="C8" i="15"/>
  <c r="M7" i="15" a="1"/>
  <c r="M7" i="15" s="1"/>
  <c r="G7" i="15"/>
  <c r="D7" i="15"/>
  <c r="C7" i="15"/>
  <c r="M6" i="15" a="1"/>
  <c r="M6" i="15" s="1"/>
  <c r="G6" i="15"/>
  <c r="D6" i="15"/>
  <c r="C6" i="15"/>
  <c r="M5" i="15" a="1"/>
  <c r="M5" i="15" s="1"/>
  <c r="G5" i="15"/>
  <c r="D5" i="15"/>
  <c r="C5" i="15"/>
  <c r="M4" i="15" a="1"/>
  <c r="M4" i="15" s="1"/>
  <c r="G4" i="15"/>
  <c r="D4" i="15"/>
  <c r="C4" i="15"/>
  <c r="M3" i="15" a="1"/>
  <c r="M3" i="15" s="1"/>
  <c r="G3" i="15"/>
  <c r="D3" i="15"/>
  <c r="C3" i="15"/>
  <c r="M2" i="15" a="1"/>
  <c r="M2" i="15" s="1"/>
  <c r="G2" i="15"/>
  <c r="D2" i="15"/>
  <c r="C2" i="15"/>
  <c r="G117" i="5"/>
  <c r="D117" i="5"/>
  <c r="C117" i="5"/>
  <c r="B117" i="5"/>
  <c r="G116" i="5"/>
  <c r="D116" i="5"/>
  <c r="C116" i="5"/>
  <c r="B116" i="5"/>
  <c r="G115" i="5"/>
  <c r="D115" i="5"/>
  <c r="C115" i="5"/>
  <c r="B115" i="5"/>
  <c r="G114" i="5"/>
  <c r="D114" i="5"/>
  <c r="C114" i="5"/>
  <c r="B114" i="5"/>
  <c r="G113" i="5"/>
  <c r="D113" i="5"/>
  <c r="C113" i="5"/>
  <c r="B113" i="5"/>
  <c r="G112" i="5"/>
  <c r="D112" i="5"/>
  <c r="C112" i="5"/>
  <c r="B112" i="5"/>
  <c r="G111" i="5"/>
  <c r="D111" i="5"/>
  <c r="C111" i="5"/>
  <c r="B111" i="5"/>
  <c r="G110" i="5"/>
  <c r="D110" i="5"/>
  <c r="C110" i="5"/>
  <c r="B110" i="5"/>
  <c r="G109" i="5"/>
  <c r="D109" i="5"/>
  <c r="C109" i="5"/>
  <c r="B109" i="5"/>
  <c r="G108" i="5"/>
  <c r="D108" i="5"/>
  <c r="C108" i="5"/>
  <c r="B108" i="5"/>
  <c r="G107" i="5"/>
  <c r="D107" i="5"/>
  <c r="C107" i="5"/>
  <c r="B107" i="5"/>
  <c r="G106" i="5"/>
  <c r="D106" i="5"/>
  <c r="C106" i="5"/>
  <c r="B106" i="5"/>
  <c r="G105" i="5"/>
  <c r="D105" i="5"/>
  <c r="C105" i="5"/>
  <c r="B105" i="5"/>
  <c r="G104" i="5"/>
  <c r="D104" i="5"/>
  <c r="C104" i="5"/>
  <c r="B104" i="5"/>
  <c r="G103" i="5"/>
  <c r="D103" i="5"/>
  <c r="C103" i="5"/>
  <c r="B103" i="5"/>
  <c r="G102" i="5"/>
  <c r="D102" i="5"/>
  <c r="C102" i="5"/>
  <c r="B102" i="5"/>
  <c r="G101" i="5"/>
  <c r="D101" i="5"/>
  <c r="C101" i="5"/>
  <c r="B101" i="5"/>
  <c r="G100" i="5"/>
  <c r="D100" i="5"/>
  <c r="C100" i="5"/>
  <c r="B100" i="5"/>
  <c r="G99" i="5"/>
  <c r="D99" i="5"/>
  <c r="C99" i="5"/>
  <c r="B99" i="5"/>
  <c r="G98" i="5"/>
  <c r="D98" i="5"/>
  <c r="C98" i="5"/>
  <c r="B98" i="5"/>
  <c r="G97" i="5"/>
  <c r="D97" i="5"/>
  <c r="C97" i="5"/>
  <c r="B97" i="5"/>
  <c r="G96" i="5"/>
  <c r="D96" i="5"/>
  <c r="C96" i="5"/>
  <c r="B96" i="5"/>
  <c r="G95" i="5"/>
  <c r="D95" i="5"/>
  <c r="C95" i="5"/>
  <c r="B95" i="5"/>
  <c r="G94" i="5"/>
  <c r="D94" i="5"/>
  <c r="C94" i="5"/>
  <c r="B94" i="5"/>
  <c r="G93" i="5"/>
  <c r="D93" i="5"/>
  <c r="C93" i="5"/>
  <c r="B93" i="5"/>
  <c r="G92" i="5"/>
  <c r="D92" i="5"/>
  <c r="C92" i="5"/>
  <c r="B92" i="5"/>
  <c r="G91" i="5"/>
  <c r="D91" i="5"/>
  <c r="C91" i="5"/>
  <c r="B91" i="5"/>
  <c r="G90" i="5"/>
  <c r="D90" i="5"/>
  <c r="C90" i="5"/>
  <c r="B90" i="5"/>
  <c r="G89" i="5"/>
  <c r="D89" i="5"/>
  <c r="C89" i="5"/>
  <c r="B89" i="5"/>
  <c r="G88" i="5"/>
  <c r="D88" i="5"/>
  <c r="C88" i="5"/>
  <c r="B88" i="5"/>
  <c r="G87" i="5"/>
  <c r="D87" i="5"/>
  <c r="C87" i="5"/>
  <c r="B87" i="5"/>
  <c r="G86" i="5"/>
  <c r="D86" i="5"/>
  <c r="C86" i="5"/>
  <c r="B86" i="5"/>
  <c r="G85" i="5"/>
  <c r="D85" i="5"/>
  <c r="C85" i="5"/>
  <c r="B85" i="5"/>
  <c r="G84" i="5"/>
  <c r="D84" i="5"/>
  <c r="C84" i="5"/>
  <c r="B84" i="5"/>
  <c r="G83" i="5"/>
  <c r="D83" i="5"/>
  <c r="C83" i="5"/>
  <c r="B83" i="5"/>
  <c r="G82" i="5"/>
  <c r="D82" i="5"/>
  <c r="C82" i="5"/>
  <c r="B82" i="5"/>
  <c r="G81" i="5"/>
  <c r="D81" i="5"/>
  <c r="C81" i="5"/>
  <c r="B81" i="5"/>
  <c r="G80" i="5"/>
  <c r="D80" i="5"/>
  <c r="C80" i="5"/>
  <c r="B80" i="5"/>
  <c r="G79" i="5"/>
  <c r="D79" i="5"/>
  <c r="C79" i="5"/>
  <c r="B79" i="5"/>
  <c r="G78" i="5"/>
  <c r="D78" i="5"/>
  <c r="C78" i="5"/>
  <c r="B78" i="5"/>
  <c r="G77" i="5"/>
  <c r="D77" i="5"/>
  <c r="C77" i="5"/>
  <c r="B77" i="5"/>
  <c r="G76" i="5"/>
  <c r="D76" i="5"/>
  <c r="C76" i="5"/>
  <c r="B76" i="5"/>
  <c r="G75" i="5"/>
  <c r="D75" i="5"/>
  <c r="C75" i="5"/>
  <c r="B75" i="5"/>
  <c r="G74" i="5"/>
  <c r="D74" i="5"/>
  <c r="C74" i="5"/>
  <c r="B74" i="5"/>
  <c r="G73" i="5"/>
  <c r="D73" i="5"/>
  <c r="C73" i="5"/>
  <c r="B73" i="5"/>
  <c r="G72" i="5"/>
  <c r="D72" i="5"/>
  <c r="C72" i="5"/>
  <c r="B72" i="5"/>
  <c r="G71" i="5"/>
  <c r="D71" i="5"/>
  <c r="C71" i="5"/>
  <c r="B71" i="5"/>
  <c r="G70" i="5"/>
  <c r="D70" i="5"/>
  <c r="C70" i="5"/>
  <c r="B70" i="5"/>
  <c r="G69" i="5"/>
  <c r="D69" i="5"/>
  <c r="C69" i="5"/>
  <c r="B69" i="5"/>
  <c r="G68" i="5"/>
  <c r="D68" i="5"/>
  <c r="C68" i="5"/>
  <c r="B68" i="5"/>
  <c r="G67" i="5"/>
  <c r="D67" i="5"/>
  <c r="C67" i="5"/>
  <c r="B67" i="5"/>
  <c r="G66" i="5"/>
  <c r="D66" i="5"/>
  <c r="C66" i="5"/>
  <c r="B66" i="5"/>
  <c r="G65" i="5"/>
  <c r="D65" i="5"/>
  <c r="C65" i="5"/>
  <c r="B65" i="5"/>
  <c r="G64" i="5"/>
  <c r="D64" i="5"/>
  <c r="C64" i="5"/>
  <c r="B64" i="5"/>
  <c r="G63" i="5"/>
  <c r="D63" i="5"/>
  <c r="C63" i="5"/>
  <c r="B63" i="5"/>
  <c r="G62" i="5"/>
  <c r="D62" i="5"/>
  <c r="C62" i="5"/>
  <c r="B62" i="5"/>
  <c r="G61" i="5"/>
  <c r="D61" i="5"/>
  <c r="C61" i="5"/>
  <c r="B61" i="5"/>
  <c r="G60" i="5"/>
  <c r="D60" i="5"/>
  <c r="C60" i="5"/>
  <c r="B60" i="5"/>
  <c r="G59" i="5"/>
  <c r="D59" i="5"/>
  <c r="C59" i="5"/>
  <c r="B59" i="5"/>
  <c r="G58" i="5"/>
  <c r="D58" i="5"/>
  <c r="C58" i="5"/>
  <c r="B58" i="5"/>
  <c r="G57" i="5"/>
  <c r="D57" i="5"/>
  <c r="C57" i="5"/>
  <c r="B57" i="5"/>
  <c r="G56" i="5"/>
  <c r="D56" i="5"/>
  <c r="C56" i="5"/>
  <c r="B56" i="5"/>
  <c r="G55" i="5"/>
  <c r="D55" i="5"/>
  <c r="C55" i="5"/>
  <c r="B55" i="5"/>
  <c r="G54" i="5"/>
  <c r="D54" i="5"/>
  <c r="C54" i="5"/>
  <c r="B54" i="5"/>
  <c r="G53" i="5"/>
  <c r="D53" i="5"/>
  <c r="C53" i="5"/>
  <c r="B53" i="5"/>
  <c r="G52" i="5"/>
  <c r="D52" i="5"/>
  <c r="C52" i="5"/>
  <c r="B52" i="5"/>
  <c r="G51" i="5"/>
  <c r="D51" i="5"/>
  <c r="C51" i="5"/>
  <c r="B51" i="5"/>
  <c r="G50" i="5"/>
  <c r="D50" i="5"/>
  <c r="C50" i="5"/>
  <c r="B50" i="5"/>
  <c r="G49" i="5"/>
  <c r="D49" i="5"/>
  <c r="C49" i="5"/>
  <c r="B49" i="5"/>
  <c r="G48" i="5"/>
  <c r="D48" i="5"/>
  <c r="C48" i="5"/>
  <c r="B48" i="5"/>
  <c r="G47" i="5"/>
  <c r="D47" i="5"/>
  <c r="C47" i="5"/>
  <c r="B47" i="5"/>
  <c r="G46" i="5"/>
  <c r="D46" i="5"/>
  <c r="C46" i="5"/>
  <c r="B46" i="5"/>
  <c r="G45" i="5"/>
  <c r="D45" i="5"/>
  <c r="C45" i="5"/>
  <c r="B45" i="5"/>
  <c r="G44" i="5"/>
  <c r="D44" i="5"/>
  <c r="C44" i="5"/>
  <c r="B44" i="5"/>
  <c r="G43" i="5"/>
  <c r="D43" i="5"/>
  <c r="C43" i="5"/>
  <c r="B43" i="5"/>
  <c r="G42" i="5"/>
  <c r="D42" i="5"/>
  <c r="C42" i="5"/>
  <c r="B42" i="5"/>
  <c r="G41" i="5"/>
  <c r="D41" i="5"/>
  <c r="C41" i="5"/>
  <c r="B41" i="5"/>
  <c r="G40" i="5"/>
  <c r="D40" i="5"/>
  <c r="C40" i="5"/>
  <c r="B40" i="5"/>
  <c r="G39" i="5"/>
  <c r="D39" i="5"/>
  <c r="C39" i="5"/>
  <c r="B39" i="5"/>
  <c r="G38" i="5"/>
  <c r="D38" i="5"/>
  <c r="C38" i="5"/>
  <c r="B38" i="5"/>
  <c r="G37" i="5"/>
  <c r="D37" i="5"/>
  <c r="C37" i="5"/>
  <c r="B37" i="5"/>
  <c r="G36" i="5"/>
  <c r="D36" i="5"/>
  <c r="C36" i="5"/>
  <c r="B36" i="5"/>
  <c r="G35" i="5"/>
  <c r="D35" i="5"/>
  <c r="C35" i="5"/>
  <c r="B35" i="5"/>
  <c r="G34" i="5"/>
  <c r="D34" i="5"/>
  <c r="C34" i="5"/>
  <c r="B34" i="5"/>
  <c r="G33" i="5"/>
  <c r="D33" i="5"/>
  <c r="C33" i="5"/>
  <c r="B33" i="5"/>
  <c r="G32" i="5"/>
  <c r="D32" i="5"/>
  <c r="C32" i="5"/>
  <c r="B32" i="5"/>
  <c r="G31" i="5"/>
  <c r="D31" i="5"/>
  <c r="C31" i="5"/>
  <c r="B31" i="5"/>
  <c r="M30" i="5" a="1"/>
  <c r="M30" i="5" s="1"/>
  <c r="G30" i="5"/>
  <c r="D30" i="5"/>
  <c r="C30" i="5"/>
  <c r="M29" i="5" a="1"/>
  <c r="M29" i="5" s="1"/>
  <c r="G29" i="5"/>
  <c r="D29" i="5"/>
  <c r="C29" i="5"/>
  <c r="M28" i="5" a="1"/>
  <c r="M28" i="5" s="1"/>
  <c r="G28" i="5"/>
  <c r="D28" i="5"/>
  <c r="C28" i="5"/>
  <c r="M27" i="5" a="1"/>
  <c r="M27" i="5" s="1"/>
  <c r="G27" i="5"/>
  <c r="D27" i="5"/>
  <c r="C27" i="5"/>
  <c r="M26" i="5" a="1"/>
  <c r="M26" i="5" s="1"/>
  <c r="G26" i="5"/>
  <c r="D26" i="5"/>
  <c r="C26" i="5"/>
  <c r="M25" i="5" a="1"/>
  <c r="M25" i="5" s="1"/>
  <c r="G25" i="5"/>
  <c r="D25" i="5"/>
  <c r="C25" i="5"/>
  <c r="M24" i="5" a="1"/>
  <c r="M24" i="5" s="1"/>
  <c r="G24" i="5"/>
  <c r="D24" i="5"/>
  <c r="C24" i="5"/>
  <c r="M23" i="5" a="1"/>
  <c r="M23" i="5" s="1"/>
  <c r="G23" i="5"/>
  <c r="D23" i="5"/>
  <c r="C23" i="5"/>
  <c r="M22" i="5" a="1"/>
  <c r="M22" i="5" s="1"/>
  <c r="G22" i="5"/>
  <c r="D22" i="5"/>
  <c r="C22" i="5"/>
  <c r="M21" i="5" a="1"/>
  <c r="M21" i="5" s="1"/>
  <c r="G21" i="5"/>
  <c r="D21" i="5"/>
  <c r="C21" i="5"/>
  <c r="M20" i="5" a="1"/>
  <c r="M20" i="5" s="1"/>
  <c r="G20" i="5"/>
  <c r="D20" i="5"/>
  <c r="C20" i="5"/>
  <c r="M19" i="5" a="1"/>
  <c r="M19" i="5" s="1"/>
  <c r="G19" i="5"/>
  <c r="D19" i="5"/>
  <c r="C19" i="5"/>
  <c r="M18" i="5" a="1"/>
  <c r="M18" i="5" s="1"/>
  <c r="G18" i="5"/>
  <c r="D18" i="5"/>
  <c r="C18" i="5"/>
  <c r="M17" i="5" a="1"/>
  <c r="M17" i="5" s="1"/>
  <c r="G17" i="5"/>
  <c r="D17" i="5"/>
  <c r="C17" i="5"/>
  <c r="M16" i="5" a="1"/>
  <c r="M16" i="5" s="1"/>
  <c r="G16" i="5"/>
  <c r="D16" i="5"/>
  <c r="C16" i="5"/>
  <c r="M15" i="5" a="1"/>
  <c r="M15" i="5" s="1"/>
  <c r="G15" i="5"/>
  <c r="D15" i="5"/>
  <c r="C15" i="5"/>
  <c r="M14" i="5" a="1"/>
  <c r="M14" i="5" s="1"/>
  <c r="G14" i="5"/>
  <c r="D14" i="5"/>
  <c r="C14" i="5"/>
  <c r="M13" i="5" a="1"/>
  <c r="M13" i="5" s="1"/>
  <c r="G13" i="5"/>
  <c r="D13" i="5"/>
  <c r="C13" i="5"/>
  <c r="M12" i="5" a="1"/>
  <c r="M12" i="5" s="1"/>
  <c r="G12" i="5"/>
  <c r="D12" i="5"/>
  <c r="C12" i="5"/>
  <c r="M11" i="5" a="1"/>
  <c r="M11" i="5" s="1"/>
  <c r="G11" i="5"/>
  <c r="D11" i="5"/>
  <c r="C11" i="5"/>
  <c r="M10" i="5" a="1"/>
  <c r="M10" i="5" s="1"/>
  <c r="G10" i="5"/>
  <c r="D10" i="5"/>
  <c r="C10" i="5"/>
  <c r="M9" i="5" a="1"/>
  <c r="M9" i="5" s="1"/>
  <c r="G9" i="5"/>
  <c r="D9" i="5"/>
  <c r="C9" i="5"/>
  <c r="M8" i="5" a="1"/>
  <c r="M8" i="5" s="1"/>
  <c r="G8" i="5"/>
  <c r="D8" i="5"/>
  <c r="C8" i="5"/>
  <c r="M7" i="5" a="1"/>
  <c r="M7" i="5" s="1"/>
  <c r="G7" i="5"/>
  <c r="D7" i="5"/>
  <c r="C7" i="5"/>
  <c r="M6" i="5" a="1"/>
  <c r="M6" i="5" s="1"/>
  <c r="G6" i="5"/>
  <c r="D6" i="5"/>
  <c r="C6" i="5"/>
  <c r="M5" i="5" a="1"/>
  <c r="M5" i="5" s="1"/>
  <c r="G5" i="5"/>
  <c r="D5" i="5"/>
  <c r="C5" i="5"/>
  <c r="M4" i="5" a="1"/>
  <c r="M4" i="5" s="1"/>
  <c r="G4" i="5"/>
  <c r="D4" i="5"/>
  <c r="C4" i="5"/>
  <c r="M3" i="5" a="1"/>
  <c r="M3" i="5" s="1"/>
  <c r="G3" i="5"/>
  <c r="D3" i="5"/>
  <c r="C3" i="5"/>
  <c r="M2" i="5" a="1"/>
  <c r="M2" i="5" s="1"/>
  <c r="G2" i="5"/>
  <c r="D2" i="5"/>
  <c r="C2" i="5"/>
  <c r="D117" i="30"/>
  <c r="C117" i="30"/>
  <c r="B117" i="30"/>
  <c r="D116" i="30"/>
  <c r="C116" i="30"/>
  <c r="B116" i="30"/>
  <c r="D115" i="30"/>
  <c r="C115" i="30"/>
  <c r="B115" i="30"/>
  <c r="D114" i="30"/>
  <c r="C114" i="30"/>
  <c r="B114" i="30"/>
  <c r="D113" i="30"/>
  <c r="C113" i="30"/>
  <c r="B113" i="30"/>
  <c r="D112" i="30"/>
  <c r="C112" i="30"/>
  <c r="B112" i="30"/>
  <c r="D111" i="30"/>
  <c r="C111" i="30"/>
  <c r="B111" i="30"/>
  <c r="D110" i="30"/>
  <c r="C110" i="30"/>
  <c r="B110" i="30"/>
  <c r="D109" i="30"/>
  <c r="C109" i="30"/>
  <c r="B109" i="30"/>
  <c r="D108" i="30"/>
  <c r="C108" i="30"/>
  <c r="B108" i="30"/>
  <c r="D107" i="30"/>
  <c r="C107" i="30"/>
  <c r="B107" i="30"/>
  <c r="D106" i="30"/>
  <c r="C106" i="30"/>
  <c r="B106" i="30"/>
  <c r="D105" i="30"/>
  <c r="C105" i="30"/>
  <c r="B105" i="30"/>
  <c r="D104" i="30"/>
  <c r="C104" i="30"/>
  <c r="B104" i="30"/>
  <c r="D103" i="30"/>
  <c r="C103" i="30"/>
  <c r="B103" i="30"/>
  <c r="D102" i="30"/>
  <c r="C102" i="30"/>
  <c r="B102" i="30"/>
  <c r="D101" i="30"/>
  <c r="C101" i="30"/>
  <c r="B101" i="30"/>
  <c r="D100" i="30"/>
  <c r="C100" i="30"/>
  <c r="B100" i="30"/>
  <c r="D99" i="30"/>
  <c r="C99" i="30"/>
  <c r="B99" i="30"/>
  <c r="D98" i="30"/>
  <c r="C98" i="30"/>
  <c r="B98" i="30"/>
  <c r="D97" i="30"/>
  <c r="C97" i="30"/>
  <c r="B97" i="30"/>
  <c r="D96" i="30"/>
  <c r="C96" i="30"/>
  <c r="B96" i="30"/>
  <c r="D95" i="30"/>
  <c r="C95" i="30"/>
  <c r="B95" i="30"/>
  <c r="D94" i="30"/>
  <c r="C94" i="30"/>
  <c r="B94" i="30"/>
  <c r="D93" i="30"/>
  <c r="C93" i="30"/>
  <c r="B93" i="30"/>
  <c r="D92" i="30"/>
  <c r="C92" i="30"/>
  <c r="B92" i="30"/>
  <c r="D91" i="30"/>
  <c r="C91" i="30"/>
  <c r="B91" i="30"/>
  <c r="D90" i="30"/>
  <c r="C90" i="30"/>
  <c r="B90" i="30"/>
  <c r="D89" i="30"/>
  <c r="C89" i="30"/>
  <c r="B89" i="30"/>
  <c r="D88" i="30"/>
  <c r="C88" i="30"/>
  <c r="B88" i="30"/>
  <c r="D87" i="30"/>
  <c r="C87" i="30"/>
  <c r="B87" i="30"/>
  <c r="D86" i="30"/>
  <c r="C86" i="30"/>
  <c r="B86" i="30"/>
  <c r="D85" i="30"/>
  <c r="C85" i="30"/>
  <c r="B85" i="30"/>
  <c r="D84" i="30"/>
  <c r="C84" i="30"/>
  <c r="B84" i="30"/>
  <c r="D83" i="30"/>
  <c r="C83" i="30"/>
  <c r="B83" i="30"/>
  <c r="D82" i="30"/>
  <c r="C82" i="30"/>
  <c r="B82" i="30"/>
  <c r="D81" i="30"/>
  <c r="C81" i="30"/>
  <c r="B81" i="30"/>
  <c r="D80" i="30"/>
  <c r="C80" i="30"/>
  <c r="B80" i="30"/>
  <c r="D79" i="30"/>
  <c r="C79" i="30"/>
  <c r="B79" i="30"/>
  <c r="D78" i="30"/>
  <c r="C78" i="30"/>
  <c r="B78" i="30"/>
  <c r="D77" i="30"/>
  <c r="C77" i="30"/>
  <c r="B77" i="30"/>
  <c r="D76" i="30"/>
  <c r="C76" i="30"/>
  <c r="B76" i="30"/>
  <c r="D75" i="30"/>
  <c r="C75" i="30"/>
  <c r="B75" i="30"/>
  <c r="D74" i="30"/>
  <c r="C74" i="30"/>
  <c r="B74" i="30"/>
  <c r="D73" i="30"/>
  <c r="C73" i="30"/>
  <c r="B73" i="30"/>
  <c r="D72" i="30"/>
  <c r="C72" i="30"/>
  <c r="B72" i="30"/>
  <c r="D71" i="30"/>
  <c r="C71" i="30"/>
  <c r="B71" i="30"/>
  <c r="D70" i="30"/>
  <c r="C70" i="30"/>
  <c r="B70" i="30"/>
  <c r="D69" i="30"/>
  <c r="C69" i="30"/>
  <c r="B69" i="30"/>
  <c r="D68" i="30"/>
  <c r="C68" i="30"/>
  <c r="B68" i="30"/>
  <c r="D67" i="30"/>
  <c r="C67" i="30"/>
  <c r="B67" i="30"/>
  <c r="D66" i="30"/>
  <c r="C66" i="30"/>
  <c r="B66" i="30"/>
  <c r="D65" i="30"/>
  <c r="C65" i="30"/>
  <c r="B65" i="30"/>
  <c r="D64" i="30"/>
  <c r="C64" i="30"/>
  <c r="B64" i="30"/>
  <c r="D63" i="30"/>
  <c r="C63" i="30"/>
  <c r="B63" i="30"/>
  <c r="D62" i="30"/>
  <c r="C62" i="30"/>
  <c r="B62" i="30"/>
  <c r="D61" i="30"/>
  <c r="C61" i="30"/>
  <c r="B61" i="30"/>
  <c r="D60" i="30"/>
  <c r="C60" i="30"/>
  <c r="B60" i="30"/>
  <c r="D59" i="30"/>
  <c r="C59" i="30"/>
  <c r="B59" i="30"/>
  <c r="D58" i="30"/>
  <c r="C58" i="30"/>
  <c r="B58" i="30"/>
  <c r="D57" i="30"/>
  <c r="C57" i="30"/>
  <c r="B57" i="30"/>
  <c r="D56" i="30"/>
  <c r="C56" i="30"/>
  <c r="B56" i="30"/>
  <c r="D55" i="30"/>
  <c r="C55" i="30"/>
  <c r="B55" i="30"/>
  <c r="D54" i="30"/>
  <c r="C54" i="30"/>
  <c r="B54" i="30"/>
  <c r="D53" i="30"/>
  <c r="C53" i="30"/>
  <c r="B53" i="30"/>
  <c r="D52" i="30"/>
  <c r="C52" i="30"/>
  <c r="B52" i="30"/>
  <c r="D51" i="30"/>
  <c r="C51" i="30"/>
  <c r="B51" i="30"/>
  <c r="D50" i="30"/>
  <c r="C50" i="30"/>
  <c r="B50" i="30"/>
  <c r="D49" i="30"/>
  <c r="C49" i="30"/>
  <c r="B49" i="30"/>
  <c r="D48" i="30"/>
  <c r="C48" i="30"/>
  <c r="B48" i="30"/>
  <c r="D47" i="30"/>
  <c r="C47" i="30"/>
  <c r="B47" i="30"/>
  <c r="D46" i="30"/>
  <c r="C46" i="30"/>
  <c r="B46" i="30"/>
  <c r="D45" i="30"/>
  <c r="C45" i="30"/>
  <c r="B45" i="30"/>
  <c r="D44" i="30"/>
  <c r="C44" i="30"/>
  <c r="B44" i="30"/>
  <c r="D43" i="30"/>
  <c r="C43" i="30"/>
  <c r="B43" i="30"/>
  <c r="D42" i="30"/>
  <c r="C42" i="30"/>
  <c r="B42" i="30"/>
  <c r="D41" i="30"/>
  <c r="C41" i="30"/>
  <c r="B41" i="30"/>
  <c r="D40" i="30"/>
  <c r="C40" i="30"/>
  <c r="B40" i="30"/>
  <c r="D39" i="30"/>
  <c r="C39" i="30"/>
  <c r="B39" i="30"/>
  <c r="D38" i="30"/>
  <c r="C38" i="30"/>
  <c r="B38" i="30"/>
  <c r="D37" i="30"/>
  <c r="C37" i="30"/>
  <c r="B37" i="30"/>
  <c r="D36" i="30"/>
  <c r="C36" i="30"/>
  <c r="B36" i="30"/>
  <c r="D35" i="30"/>
  <c r="C35" i="30"/>
  <c r="B35" i="30"/>
  <c r="D34" i="30"/>
  <c r="C34" i="30"/>
  <c r="B34" i="30"/>
  <c r="D33" i="30"/>
  <c r="C33" i="30"/>
  <c r="B33" i="30"/>
  <c r="D32" i="30"/>
  <c r="C32" i="30"/>
  <c r="B32" i="30"/>
  <c r="D31" i="30"/>
  <c r="C31" i="30"/>
  <c r="B31" i="30"/>
  <c r="D30" i="30"/>
  <c r="C30" i="30"/>
  <c r="D29" i="30"/>
  <c r="C29" i="30"/>
  <c r="D28" i="30"/>
  <c r="C28" i="30"/>
  <c r="D27" i="30"/>
  <c r="C27" i="30"/>
  <c r="D26" i="30"/>
  <c r="C26" i="30"/>
  <c r="D25" i="30"/>
  <c r="C25" i="30"/>
  <c r="D24" i="30"/>
  <c r="C24" i="30"/>
  <c r="D23" i="30"/>
  <c r="C23" i="30"/>
  <c r="D22" i="30"/>
  <c r="C22" i="30"/>
  <c r="D21" i="30"/>
  <c r="C21" i="30"/>
  <c r="D20" i="30"/>
  <c r="C20" i="30"/>
  <c r="D19" i="30"/>
  <c r="C19" i="30"/>
  <c r="D18" i="30"/>
  <c r="C18" i="30"/>
  <c r="D17" i="30"/>
  <c r="C17" i="30"/>
  <c r="D16" i="30"/>
  <c r="C16" i="30"/>
  <c r="D15" i="30"/>
  <c r="C15" i="30"/>
  <c r="D14" i="30"/>
  <c r="C14" i="30"/>
  <c r="D13" i="30"/>
  <c r="C13" i="30"/>
  <c r="D12" i="30"/>
  <c r="C12" i="30"/>
  <c r="D11" i="30"/>
  <c r="C11" i="30"/>
  <c r="D10" i="30"/>
  <c r="C10" i="30"/>
  <c r="D9" i="30"/>
  <c r="C9" i="30"/>
  <c r="D8" i="30"/>
  <c r="C8" i="30"/>
  <c r="D7" i="30"/>
  <c r="C7" i="30"/>
  <c r="D6" i="30"/>
  <c r="C6" i="30"/>
  <c r="D5" i="30"/>
  <c r="C5" i="30"/>
  <c r="D4" i="30"/>
  <c r="C4" i="30"/>
  <c r="D3" i="30"/>
  <c r="C3" i="30"/>
  <c r="D2" i="30"/>
  <c r="C2" i="30"/>
  <c r="G117" i="36"/>
  <c r="D117" i="36"/>
  <c r="C117" i="36"/>
  <c r="B117" i="36"/>
  <c r="G116" i="36"/>
  <c r="D116" i="36"/>
  <c r="C116" i="36"/>
  <c r="B116" i="36"/>
  <c r="G115" i="36"/>
  <c r="D115" i="36"/>
  <c r="C115" i="36"/>
  <c r="B115" i="36"/>
  <c r="G114" i="36"/>
  <c r="D114" i="36"/>
  <c r="C114" i="36"/>
  <c r="B114" i="36"/>
  <c r="G113" i="36"/>
  <c r="D113" i="36"/>
  <c r="C113" i="36"/>
  <c r="B113" i="36"/>
  <c r="G112" i="36"/>
  <c r="D112" i="36"/>
  <c r="C112" i="36"/>
  <c r="B112" i="36"/>
  <c r="G111" i="36"/>
  <c r="D111" i="36"/>
  <c r="C111" i="36"/>
  <c r="B111" i="36"/>
  <c r="G110" i="36"/>
  <c r="D110" i="36"/>
  <c r="C110" i="36"/>
  <c r="B110" i="36"/>
  <c r="G109" i="36"/>
  <c r="D109" i="36"/>
  <c r="C109" i="36"/>
  <c r="B109" i="36"/>
  <c r="G108" i="36"/>
  <c r="D108" i="36"/>
  <c r="C108" i="36"/>
  <c r="B108" i="36"/>
  <c r="G107" i="36"/>
  <c r="D107" i="36"/>
  <c r="C107" i="36"/>
  <c r="B107" i="36"/>
  <c r="G106" i="36"/>
  <c r="D106" i="36"/>
  <c r="C106" i="36"/>
  <c r="B106" i="36"/>
  <c r="G105" i="36"/>
  <c r="D105" i="36"/>
  <c r="C105" i="36"/>
  <c r="B105" i="36"/>
  <c r="G104" i="36"/>
  <c r="D104" i="36"/>
  <c r="C104" i="36"/>
  <c r="B104" i="36"/>
  <c r="G103" i="36"/>
  <c r="D103" i="36"/>
  <c r="C103" i="36"/>
  <c r="B103" i="36"/>
  <c r="G102" i="36"/>
  <c r="D102" i="36"/>
  <c r="C102" i="36"/>
  <c r="B102" i="36"/>
  <c r="G101" i="36"/>
  <c r="D101" i="36"/>
  <c r="C101" i="36"/>
  <c r="B101" i="36"/>
  <c r="G100" i="36"/>
  <c r="D100" i="36"/>
  <c r="C100" i="36"/>
  <c r="B100" i="36"/>
  <c r="G99" i="36"/>
  <c r="D99" i="36"/>
  <c r="C99" i="36"/>
  <c r="B99" i="36"/>
  <c r="G98" i="36"/>
  <c r="D98" i="36"/>
  <c r="C98" i="36"/>
  <c r="B98" i="36"/>
  <c r="G97" i="36"/>
  <c r="D97" i="36"/>
  <c r="C97" i="36"/>
  <c r="B97" i="36"/>
  <c r="G96" i="36"/>
  <c r="D96" i="36"/>
  <c r="C96" i="36"/>
  <c r="B96" i="36"/>
  <c r="G95" i="36"/>
  <c r="D95" i="36"/>
  <c r="C95" i="36"/>
  <c r="B95" i="36"/>
  <c r="G94" i="36"/>
  <c r="D94" i="36"/>
  <c r="C94" i="36"/>
  <c r="B94" i="36"/>
  <c r="G93" i="36"/>
  <c r="D93" i="36"/>
  <c r="C93" i="36"/>
  <c r="B93" i="36"/>
  <c r="G92" i="36"/>
  <c r="D92" i="36"/>
  <c r="C92" i="36"/>
  <c r="B92" i="36"/>
  <c r="G91" i="36"/>
  <c r="D91" i="36"/>
  <c r="C91" i="36"/>
  <c r="B91" i="36"/>
  <c r="G90" i="36"/>
  <c r="D90" i="36"/>
  <c r="C90" i="36"/>
  <c r="B90" i="36"/>
  <c r="G89" i="36"/>
  <c r="D89" i="36"/>
  <c r="C89" i="36"/>
  <c r="B89" i="36"/>
  <c r="G88" i="36"/>
  <c r="D88" i="36"/>
  <c r="C88" i="36"/>
  <c r="B88" i="36"/>
  <c r="G87" i="36"/>
  <c r="D87" i="36"/>
  <c r="C87" i="36"/>
  <c r="B87" i="36"/>
  <c r="G86" i="36"/>
  <c r="D86" i="36"/>
  <c r="C86" i="36"/>
  <c r="B86" i="36"/>
  <c r="G85" i="36"/>
  <c r="D85" i="36"/>
  <c r="C85" i="36"/>
  <c r="B85" i="36"/>
  <c r="G84" i="36"/>
  <c r="D84" i="36"/>
  <c r="C84" i="36"/>
  <c r="B84" i="36"/>
  <c r="G83" i="36"/>
  <c r="D83" i="36"/>
  <c r="C83" i="36"/>
  <c r="B83" i="36"/>
  <c r="G82" i="36"/>
  <c r="D82" i="36"/>
  <c r="C82" i="36"/>
  <c r="B82" i="36"/>
  <c r="G81" i="36"/>
  <c r="D81" i="36"/>
  <c r="C81" i="36"/>
  <c r="B81" i="36"/>
  <c r="G80" i="36"/>
  <c r="D80" i="36"/>
  <c r="C80" i="36"/>
  <c r="B80" i="36"/>
  <c r="G79" i="36"/>
  <c r="D79" i="36"/>
  <c r="C79" i="36"/>
  <c r="B79" i="36"/>
  <c r="G78" i="36"/>
  <c r="D78" i="36"/>
  <c r="C78" i="36"/>
  <c r="B78" i="36"/>
  <c r="G77" i="36"/>
  <c r="D77" i="36"/>
  <c r="C77" i="36"/>
  <c r="B77" i="36"/>
  <c r="G76" i="36"/>
  <c r="D76" i="36"/>
  <c r="C76" i="36"/>
  <c r="B76" i="36"/>
  <c r="G75" i="36"/>
  <c r="D75" i="36"/>
  <c r="C75" i="36"/>
  <c r="B75" i="36"/>
  <c r="G74" i="36"/>
  <c r="D74" i="36"/>
  <c r="C74" i="36"/>
  <c r="B74" i="36"/>
  <c r="G73" i="36"/>
  <c r="D73" i="36"/>
  <c r="C73" i="36"/>
  <c r="B73" i="36"/>
  <c r="G72" i="36"/>
  <c r="D72" i="36"/>
  <c r="C72" i="36"/>
  <c r="B72" i="36"/>
  <c r="G71" i="36"/>
  <c r="D71" i="36"/>
  <c r="C71" i="36"/>
  <c r="B71" i="36"/>
  <c r="G70" i="36"/>
  <c r="D70" i="36"/>
  <c r="C70" i="36"/>
  <c r="B70" i="36"/>
  <c r="G69" i="36"/>
  <c r="D69" i="36"/>
  <c r="C69" i="36"/>
  <c r="B69" i="36"/>
  <c r="G68" i="36"/>
  <c r="D68" i="36"/>
  <c r="C68" i="36"/>
  <c r="B68" i="36"/>
  <c r="G67" i="36"/>
  <c r="D67" i="36"/>
  <c r="C67" i="36"/>
  <c r="B67" i="36"/>
  <c r="G66" i="36"/>
  <c r="D66" i="36"/>
  <c r="C66" i="36"/>
  <c r="B66" i="36"/>
  <c r="G65" i="36"/>
  <c r="D65" i="36"/>
  <c r="C65" i="36"/>
  <c r="B65" i="36"/>
  <c r="G64" i="36"/>
  <c r="D64" i="36"/>
  <c r="C64" i="36"/>
  <c r="B64" i="36"/>
  <c r="G63" i="36"/>
  <c r="D63" i="36"/>
  <c r="C63" i="36"/>
  <c r="B63" i="36"/>
  <c r="G62" i="36"/>
  <c r="D62" i="36"/>
  <c r="C62" i="36"/>
  <c r="B62" i="36"/>
  <c r="G61" i="36"/>
  <c r="D61" i="36"/>
  <c r="C61" i="36"/>
  <c r="B61" i="36"/>
  <c r="G60" i="36"/>
  <c r="D60" i="36"/>
  <c r="C60" i="36"/>
  <c r="B60" i="36"/>
  <c r="G59" i="36"/>
  <c r="D59" i="36"/>
  <c r="C59" i="36"/>
  <c r="B59" i="36"/>
  <c r="G58" i="36"/>
  <c r="D58" i="36"/>
  <c r="C58" i="36"/>
  <c r="B58" i="36"/>
  <c r="G57" i="36"/>
  <c r="D57" i="36"/>
  <c r="C57" i="36"/>
  <c r="B57" i="36"/>
  <c r="G56" i="36"/>
  <c r="D56" i="36"/>
  <c r="C56" i="36"/>
  <c r="B56" i="36"/>
  <c r="G55" i="36"/>
  <c r="D55" i="36"/>
  <c r="C55" i="36"/>
  <c r="B55" i="36"/>
  <c r="G54" i="36"/>
  <c r="D54" i="36"/>
  <c r="C54" i="36"/>
  <c r="B54" i="36"/>
  <c r="G53" i="36"/>
  <c r="D53" i="36"/>
  <c r="C53" i="36"/>
  <c r="B53" i="36"/>
  <c r="G52" i="36"/>
  <c r="D52" i="36"/>
  <c r="C52" i="36"/>
  <c r="B52" i="36"/>
  <c r="G51" i="36"/>
  <c r="D51" i="36"/>
  <c r="C51" i="36"/>
  <c r="B51" i="36"/>
  <c r="G50" i="36"/>
  <c r="D50" i="36"/>
  <c r="C50" i="36"/>
  <c r="B50" i="36"/>
  <c r="G49" i="36"/>
  <c r="D49" i="36"/>
  <c r="C49" i="36"/>
  <c r="B49" i="36"/>
  <c r="G48" i="36"/>
  <c r="D48" i="36"/>
  <c r="C48" i="36"/>
  <c r="B48" i="36"/>
  <c r="G47" i="36"/>
  <c r="D47" i="36"/>
  <c r="C47" i="36"/>
  <c r="B47" i="36"/>
  <c r="G46" i="36"/>
  <c r="D46" i="36"/>
  <c r="C46" i="36"/>
  <c r="B46" i="36"/>
  <c r="G45" i="36"/>
  <c r="D45" i="36"/>
  <c r="C45" i="36"/>
  <c r="B45" i="36"/>
  <c r="G44" i="36"/>
  <c r="D44" i="36"/>
  <c r="C44" i="36"/>
  <c r="B44" i="36"/>
  <c r="G43" i="36"/>
  <c r="D43" i="36"/>
  <c r="C43" i="36"/>
  <c r="B43" i="36"/>
  <c r="G42" i="36"/>
  <c r="D42" i="36"/>
  <c r="C42" i="36"/>
  <c r="B42" i="36"/>
  <c r="G41" i="36"/>
  <c r="D41" i="36"/>
  <c r="C41" i="36"/>
  <c r="B41" i="36"/>
  <c r="G40" i="36"/>
  <c r="D40" i="36"/>
  <c r="C40" i="36"/>
  <c r="B40" i="36"/>
  <c r="G39" i="36"/>
  <c r="D39" i="36"/>
  <c r="C39" i="36"/>
  <c r="B39" i="36"/>
  <c r="G38" i="36"/>
  <c r="D38" i="36"/>
  <c r="C38" i="36"/>
  <c r="B38" i="36"/>
  <c r="G37" i="36"/>
  <c r="D37" i="36"/>
  <c r="C37" i="36"/>
  <c r="B37" i="36"/>
  <c r="G36" i="36"/>
  <c r="D36" i="36"/>
  <c r="C36" i="36"/>
  <c r="B36" i="36"/>
  <c r="G35" i="36"/>
  <c r="D35" i="36"/>
  <c r="C35" i="36"/>
  <c r="B35" i="36"/>
  <c r="G34" i="36"/>
  <c r="D34" i="36"/>
  <c r="C34" i="36"/>
  <c r="B34" i="36"/>
  <c r="G33" i="36"/>
  <c r="D33" i="36"/>
  <c r="C33" i="36"/>
  <c r="B33" i="36"/>
  <c r="G32" i="36"/>
  <c r="D32" i="36"/>
  <c r="C32" i="36"/>
  <c r="B32" i="36"/>
  <c r="G31" i="36"/>
  <c r="D31" i="36"/>
  <c r="C31" i="36"/>
  <c r="B31" i="36"/>
  <c r="G30" i="36"/>
  <c r="D30" i="36"/>
  <c r="C30" i="36"/>
  <c r="G29" i="36"/>
  <c r="D29" i="36"/>
  <c r="C29" i="36"/>
  <c r="G28" i="36"/>
  <c r="D28" i="36"/>
  <c r="C28" i="36"/>
  <c r="G27" i="36"/>
  <c r="D27" i="36"/>
  <c r="C27" i="36"/>
  <c r="G26" i="36"/>
  <c r="D26" i="36"/>
  <c r="C26" i="36"/>
  <c r="G25" i="36"/>
  <c r="D25" i="36"/>
  <c r="C25" i="36"/>
  <c r="G24" i="36"/>
  <c r="D24" i="36"/>
  <c r="C24" i="36"/>
  <c r="G23" i="36"/>
  <c r="D23" i="36"/>
  <c r="C23" i="36"/>
  <c r="G22" i="36"/>
  <c r="D22" i="36"/>
  <c r="C22" i="36"/>
  <c r="G21" i="36"/>
  <c r="D21" i="36"/>
  <c r="C21" i="36"/>
  <c r="G20" i="36"/>
  <c r="D20" i="36"/>
  <c r="C20" i="36"/>
  <c r="G19" i="36"/>
  <c r="D19" i="36"/>
  <c r="C19" i="36"/>
  <c r="G18" i="36"/>
  <c r="D18" i="36"/>
  <c r="C18" i="36"/>
  <c r="G17" i="36"/>
  <c r="D17" i="36"/>
  <c r="C17" i="36"/>
  <c r="G16" i="36"/>
  <c r="D16" i="36"/>
  <c r="C16" i="36"/>
  <c r="G15" i="36"/>
  <c r="D15" i="36"/>
  <c r="C15" i="36"/>
  <c r="G14" i="36"/>
  <c r="D14" i="36"/>
  <c r="C14" i="36"/>
  <c r="G13" i="36"/>
  <c r="D13" i="36"/>
  <c r="C13" i="36"/>
  <c r="G12" i="36"/>
  <c r="D12" i="36"/>
  <c r="C12" i="36"/>
  <c r="G11" i="36"/>
  <c r="D11" i="36"/>
  <c r="C11" i="36"/>
  <c r="G10" i="36"/>
  <c r="D10" i="36"/>
  <c r="C10" i="36"/>
  <c r="G9" i="36"/>
  <c r="D9" i="36"/>
  <c r="C9" i="36"/>
  <c r="G8" i="36"/>
  <c r="D8" i="36"/>
  <c r="C8" i="36"/>
  <c r="G7" i="36"/>
  <c r="D7" i="36"/>
  <c r="C7" i="36"/>
  <c r="G6" i="36"/>
  <c r="D6" i="36"/>
  <c r="C6" i="36"/>
  <c r="G5" i="36"/>
  <c r="D5" i="36"/>
  <c r="C5" i="36"/>
  <c r="G4" i="36"/>
  <c r="D4" i="36"/>
  <c r="C4" i="36"/>
  <c r="G3" i="36"/>
  <c r="D3" i="36"/>
  <c r="C3" i="36"/>
  <c r="G2" i="36"/>
  <c r="D2" i="36"/>
  <c r="C2" i="36"/>
  <c r="D117" i="32"/>
  <c r="C117" i="32"/>
  <c r="B117" i="32"/>
  <c r="D116" i="32"/>
  <c r="C116" i="32"/>
  <c r="B116" i="32"/>
  <c r="D115" i="32"/>
  <c r="C115" i="32"/>
  <c r="B115" i="32"/>
  <c r="D114" i="32"/>
  <c r="C114" i="32"/>
  <c r="B114" i="32"/>
  <c r="D113" i="32"/>
  <c r="C113" i="32"/>
  <c r="B113" i="32"/>
  <c r="D112" i="32"/>
  <c r="C112" i="32"/>
  <c r="B112" i="32"/>
  <c r="D111" i="32"/>
  <c r="C111" i="32"/>
  <c r="B111" i="32"/>
  <c r="D110" i="32"/>
  <c r="C110" i="32"/>
  <c r="B110" i="32"/>
  <c r="D109" i="32"/>
  <c r="C109" i="32"/>
  <c r="B109" i="32"/>
  <c r="D108" i="32"/>
  <c r="C108" i="32"/>
  <c r="B108" i="32"/>
  <c r="D107" i="32"/>
  <c r="C107" i="32"/>
  <c r="B107" i="32"/>
  <c r="D106" i="32"/>
  <c r="C106" i="32"/>
  <c r="B106" i="32"/>
  <c r="D105" i="32"/>
  <c r="C105" i="32"/>
  <c r="B105" i="32"/>
  <c r="D104" i="32"/>
  <c r="C104" i="32"/>
  <c r="B104" i="32"/>
  <c r="D103" i="32"/>
  <c r="C103" i="32"/>
  <c r="B103" i="32"/>
  <c r="D102" i="32"/>
  <c r="C102" i="32"/>
  <c r="B102" i="32"/>
  <c r="D101" i="32"/>
  <c r="C101" i="32"/>
  <c r="B101" i="32"/>
  <c r="D100" i="32"/>
  <c r="C100" i="32"/>
  <c r="B100" i="32"/>
  <c r="D99" i="32"/>
  <c r="C99" i="32"/>
  <c r="B99" i="32"/>
  <c r="D98" i="32"/>
  <c r="C98" i="32"/>
  <c r="B98" i="32"/>
  <c r="D97" i="32"/>
  <c r="C97" i="32"/>
  <c r="B97" i="32"/>
  <c r="D96" i="32"/>
  <c r="C96" i="32"/>
  <c r="B96" i="32"/>
  <c r="D95" i="32"/>
  <c r="C95" i="32"/>
  <c r="B95" i="32"/>
  <c r="D94" i="32"/>
  <c r="C94" i="32"/>
  <c r="B94" i="32"/>
  <c r="D93" i="32"/>
  <c r="C93" i="32"/>
  <c r="B93" i="32"/>
  <c r="D92" i="32"/>
  <c r="C92" i="32"/>
  <c r="B92" i="32"/>
  <c r="D91" i="32"/>
  <c r="C91" i="32"/>
  <c r="B91" i="32"/>
  <c r="D90" i="32"/>
  <c r="C90" i="32"/>
  <c r="B90" i="32"/>
  <c r="D89" i="32"/>
  <c r="C89" i="32"/>
  <c r="B89" i="32"/>
  <c r="D88" i="32"/>
  <c r="C88" i="32"/>
  <c r="B88" i="32"/>
  <c r="D87" i="32"/>
  <c r="C87" i="32"/>
  <c r="B87" i="32"/>
  <c r="D86" i="32"/>
  <c r="C86" i="32"/>
  <c r="B86" i="32"/>
  <c r="D85" i="32"/>
  <c r="C85" i="32"/>
  <c r="B85" i="32"/>
  <c r="D84" i="32"/>
  <c r="C84" i="32"/>
  <c r="B84" i="32"/>
  <c r="D83" i="32"/>
  <c r="C83" i="32"/>
  <c r="B83" i="32"/>
  <c r="D82" i="32"/>
  <c r="C82" i="32"/>
  <c r="B82" i="32"/>
  <c r="D81" i="32"/>
  <c r="C81" i="32"/>
  <c r="B81" i="32"/>
  <c r="D80" i="32"/>
  <c r="C80" i="32"/>
  <c r="B80" i="32"/>
  <c r="D79" i="32"/>
  <c r="C79" i="32"/>
  <c r="B79" i="32"/>
  <c r="D78" i="32"/>
  <c r="C78" i="32"/>
  <c r="B78" i="32"/>
  <c r="D77" i="32"/>
  <c r="C77" i="32"/>
  <c r="B77" i="32"/>
  <c r="D76" i="32"/>
  <c r="C76" i="32"/>
  <c r="B76" i="32"/>
  <c r="D75" i="32"/>
  <c r="C75" i="32"/>
  <c r="B75" i="32"/>
  <c r="D74" i="32"/>
  <c r="C74" i="32"/>
  <c r="B74" i="32"/>
  <c r="D73" i="32"/>
  <c r="C73" i="32"/>
  <c r="B73" i="32"/>
  <c r="D72" i="32"/>
  <c r="C72" i="32"/>
  <c r="B72" i="32"/>
  <c r="D71" i="32"/>
  <c r="C71" i="32"/>
  <c r="B71" i="32"/>
  <c r="D70" i="32"/>
  <c r="C70" i="32"/>
  <c r="B70" i="32"/>
  <c r="D69" i="32"/>
  <c r="C69" i="32"/>
  <c r="B69" i="32"/>
  <c r="D68" i="32"/>
  <c r="C68" i="32"/>
  <c r="B68" i="32"/>
  <c r="D67" i="32"/>
  <c r="C67" i="32"/>
  <c r="B67" i="32"/>
  <c r="D66" i="32"/>
  <c r="C66" i="32"/>
  <c r="B66" i="32"/>
  <c r="D65" i="32"/>
  <c r="C65" i="32"/>
  <c r="B65" i="32"/>
  <c r="D64" i="32"/>
  <c r="C64" i="32"/>
  <c r="B64" i="32"/>
  <c r="D63" i="32"/>
  <c r="C63" i="32"/>
  <c r="B63" i="32"/>
  <c r="D62" i="32"/>
  <c r="C62" i="32"/>
  <c r="B62" i="32"/>
  <c r="D61" i="32"/>
  <c r="C61" i="32"/>
  <c r="B61" i="32"/>
  <c r="D60" i="32"/>
  <c r="C60" i="32"/>
  <c r="B60" i="32"/>
  <c r="D59" i="32"/>
  <c r="C59" i="32"/>
  <c r="B59" i="32"/>
  <c r="D58" i="32"/>
  <c r="C58" i="32"/>
  <c r="B58" i="32"/>
  <c r="D57" i="32"/>
  <c r="C57" i="32"/>
  <c r="B57" i="32"/>
  <c r="D56" i="32"/>
  <c r="C56" i="32"/>
  <c r="B56" i="32"/>
  <c r="D55" i="32"/>
  <c r="C55" i="32"/>
  <c r="B55" i="32"/>
  <c r="D54" i="32"/>
  <c r="C54" i="32"/>
  <c r="B54" i="32"/>
  <c r="D53" i="32"/>
  <c r="C53" i="32"/>
  <c r="B53" i="32"/>
  <c r="D52" i="32"/>
  <c r="C52" i="32"/>
  <c r="B52" i="32"/>
  <c r="D51" i="32"/>
  <c r="C51" i="32"/>
  <c r="B51" i="32"/>
  <c r="D50" i="32"/>
  <c r="C50" i="32"/>
  <c r="B50" i="32"/>
  <c r="D49" i="32"/>
  <c r="C49" i="32"/>
  <c r="B49" i="32"/>
  <c r="D48" i="32"/>
  <c r="C48" i="32"/>
  <c r="B48" i="32"/>
  <c r="D47" i="32"/>
  <c r="C47" i="32"/>
  <c r="B47" i="32"/>
  <c r="D46" i="32"/>
  <c r="C46" i="32"/>
  <c r="B46" i="32"/>
  <c r="D45" i="32"/>
  <c r="C45" i="32"/>
  <c r="B45" i="32"/>
  <c r="D44" i="32"/>
  <c r="C44" i="32"/>
  <c r="B44" i="32"/>
  <c r="D43" i="32"/>
  <c r="C43" i="32"/>
  <c r="B43" i="32"/>
  <c r="D42" i="32"/>
  <c r="C42" i="32"/>
  <c r="B42" i="32"/>
  <c r="D41" i="32"/>
  <c r="C41" i="32"/>
  <c r="B41" i="32"/>
  <c r="D40" i="32"/>
  <c r="C40" i="32"/>
  <c r="B40" i="32"/>
  <c r="D39" i="32"/>
  <c r="C39" i="32"/>
  <c r="B39" i="32"/>
  <c r="D38" i="32"/>
  <c r="C38" i="32"/>
  <c r="B38" i="32"/>
  <c r="D37" i="32"/>
  <c r="C37" i="32"/>
  <c r="B37" i="32"/>
  <c r="D36" i="32"/>
  <c r="C36" i="32"/>
  <c r="B36" i="32"/>
  <c r="D35" i="32"/>
  <c r="C35" i="32"/>
  <c r="B35" i="32"/>
  <c r="D34" i="32"/>
  <c r="C34" i="32"/>
  <c r="B34" i="32"/>
  <c r="D33" i="32"/>
  <c r="C33" i="32"/>
  <c r="B33" i="32"/>
  <c r="D32" i="32"/>
  <c r="C32" i="32"/>
  <c r="B32" i="32"/>
  <c r="D31" i="32"/>
  <c r="C31" i="32"/>
  <c r="B31" i="32"/>
  <c r="D30" i="32"/>
  <c r="C30" i="32"/>
  <c r="D29" i="32"/>
  <c r="C29" i="32"/>
  <c r="D28" i="32"/>
  <c r="C28" i="32"/>
  <c r="D27" i="32"/>
  <c r="C27" i="32"/>
  <c r="D26" i="32"/>
  <c r="C26" i="32"/>
  <c r="D25" i="32"/>
  <c r="C25" i="32"/>
  <c r="D24" i="32"/>
  <c r="C24" i="32"/>
  <c r="D23" i="32"/>
  <c r="C23" i="32"/>
  <c r="D22" i="32"/>
  <c r="C22" i="32"/>
  <c r="D21" i="32"/>
  <c r="C21" i="32"/>
  <c r="D20" i="32"/>
  <c r="C20" i="32"/>
  <c r="D19" i="32"/>
  <c r="C19" i="32"/>
  <c r="D18" i="32"/>
  <c r="C18" i="32"/>
  <c r="D17" i="32"/>
  <c r="C17" i="32"/>
  <c r="D16" i="32"/>
  <c r="C16" i="32"/>
  <c r="D15" i="32"/>
  <c r="C15" i="32"/>
  <c r="D14" i="32"/>
  <c r="C14" i="32"/>
  <c r="D13" i="32"/>
  <c r="C13" i="32"/>
  <c r="D12" i="32"/>
  <c r="C12" i="32"/>
  <c r="D11" i="32"/>
  <c r="C11" i="32"/>
  <c r="D10" i="32"/>
  <c r="C10" i="32"/>
  <c r="D9" i="32"/>
  <c r="C9" i="32"/>
  <c r="D8" i="32"/>
  <c r="C8" i="32"/>
  <c r="D7" i="32"/>
  <c r="C7" i="32"/>
  <c r="D6" i="32"/>
  <c r="C6" i="32"/>
  <c r="D5" i="32"/>
  <c r="C5" i="32"/>
  <c r="D4" i="32"/>
  <c r="C4" i="32"/>
  <c r="D3" i="32"/>
  <c r="C3" i="32"/>
  <c r="D2" i="32"/>
  <c r="C2" i="32"/>
  <c r="D117" i="31"/>
  <c r="C117" i="31"/>
  <c r="B117" i="31"/>
  <c r="D116" i="31"/>
  <c r="C116" i="31"/>
  <c r="B116" i="31"/>
  <c r="D115" i="31"/>
  <c r="C115" i="31"/>
  <c r="B115" i="31"/>
  <c r="D114" i="31"/>
  <c r="C114" i="31"/>
  <c r="B114" i="31"/>
  <c r="D113" i="31"/>
  <c r="C113" i="31"/>
  <c r="B113" i="31"/>
  <c r="D112" i="31"/>
  <c r="C112" i="31"/>
  <c r="B112" i="31"/>
  <c r="D111" i="31"/>
  <c r="C111" i="31"/>
  <c r="B111" i="31"/>
  <c r="D110" i="31"/>
  <c r="C110" i="31"/>
  <c r="B110" i="31"/>
  <c r="D109" i="31"/>
  <c r="C109" i="31"/>
  <c r="B109" i="31"/>
  <c r="D108" i="31"/>
  <c r="C108" i="31"/>
  <c r="B108" i="31"/>
  <c r="D107" i="31"/>
  <c r="C107" i="31"/>
  <c r="B107" i="31"/>
  <c r="D106" i="31"/>
  <c r="C106" i="31"/>
  <c r="B106" i="31"/>
  <c r="D105" i="31"/>
  <c r="C105" i="31"/>
  <c r="B105" i="31"/>
  <c r="D104" i="31"/>
  <c r="C104" i="31"/>
  <c r="B104" i="31"/>
  <c r="D103" i="31"/>
  <c r="C103" i="31"/>
  <c r="B103" i="31"/>
  <c r="D102" i="31"/>
  <c r="C102" i="31"/>
  <c r="B102" i="31"/>
  <c r="D101" i="31"/>
  <c r="C101" i="31"/>
  <c r="B101" i="31"/>
  <c r="D100" i="31"/>
  <c r="C100" i="31"/>
  <c r="B100" i="31"/>
  <c r="D99" i="31"/>
  <c r="C99" i="31"/>
  <c r="B99" i="31"/>
  <c r="D98" i="31"/>
  <c r="C98" i="31"/>
  <c r="B98" i="31"/>
  <c r="D97" i="31"/>
  <c r="C97" i="31"/>
  <c r="B97" i="31"/>
  <c r="D96" i="31"/>
  <c r="C96" i="31"/>
  <c r="B96" i="31"/>
  <c r="D95" i="31"/>
  <c r="C95" i="31"/>
  <c r="B95" i="31"/>
  <c r="D94" i="31"/>
  <c r="C94" i="31"/>
  <c r="B94" i="31"/>
  <c r="D93" i="31"/>
  <c r="C93" i="31"/>
  <c r="B93" i="31"/>
  <c r="D92" i="31"/>
  <c r="C92" i="31"/>
  <c r="B92" i="31"/>
  <c r="D91" i="31"/>
  <c r="C91" i="31"/>
  <c r="B91" i="31"/>
  <c r="D90" i="31"/>
  <c r="C90" i="31"/>
  <c r="B90" i="31"/>
  <c r="D89" i="31"/>
  <c r="C89" i="31"/>
  <c r="B89" i="31"/>
  <c r="D88" i="31"/>
  <c r="C88" i="31"/>
  <c r="B88" i="31"/>
  <c r="D87" i="31"/>
  <c r="C87" i="31"/>
  <c r="B87" i="31"/>
  <c r="D86" i="31"/>
  <c r="C86" i="31"/>
  <c r="B86" i="31"/>
  <c r="D85" i="31"/>
  <c r="C85" i="31"/>
  <c r="B85" i="31"/>
  <c r="D84" i="31"/>
  <c r="C84" i="31"/>
  <c r="B84" i="31"/>
  <c r="D83" i="31"/>
  <c r="C83" i="31"/>
  <c r="B83" i="31"/>
  <c r="D82" i="31"/>
  <c r="C82" i="31"/>
  <c r="B82" i="31"/>
  <c r="D81" i="31"/>
  <c r="C81" i="31"/>
  <c r="B81" i="31"/>
  <c r="D80" i="31"/>
  <c r="C80" i="31"/>
  <c r="B80" i="31"/>
  <c r="D79" i="31"/>
  <c r="C79" i="31"/>
  <c r="B79" i="31"/>
  <c r="D78" i="31"/>
  <c r="C78" i="31"/>
  <c r="B78" i="31"/>
  <c r="D77" i="31"/>
  <c r="C77" i="31"/>
  <c r="B77" i="31"/>
  <c r="D76" i="31"/>
  <c r="C76" i="31"/>
  <c r="B76" i="31"/>
  <c r="D75" i="31"/>
  <c r="C75" i="31"/>
  <c r="B75" i="31"/>
  <c r="D74" i="31"/>
  <c r="C74" i="31"/>
  <c r="B74" i="31"/>
  <c r="D73" i="31"/>
  <c r="C73" i="31"/>
  <c r="B73" i="31"/>
  <c r="D72" i="31"/>
  <c r="C72" i="31"/>
  <c r="B72" i="31"/>
  <c r="D71" i="31"/>
  <c r="C71" i="31"/>
  <c r="B71" i="31"/>
  <c r="D70" i="31"/>
  <c r="C70" i="31"/>
  <c r="B70" i="31"/>
  <c r="D69" i="31"/>
  <c r="C69" i="31"/>
  <c r="B69" i="31"/>
  <c r="D68" i="31"/>
  <c r="C68" i="31"/>
  <c r="B68" i="31"/>
  <c r="D67" i="31"/>
  <c r="C67" i="31"/>
  <c r="B67" i="31"/>
  <c r="D66" i="31"/>
  <c r="C66" i="31"/>
  <c r="B66" i="31"/>
  <c r="D65" i="31"/>
  <c r="C65" i="31"/>
  <c r="B65" i="31"/>
  <c r="D64" i="31"/>
  <c r="C64" i="31"/>
  <c r="B64" i="31"/>
  <c r="D63" i="31"/>
  <c r="C63" i="31"/>
  <c r="B63" i="31"/>
  <c r="D62" i="31"/>
  <c r="C62" i="31"/>
  <c r="B62" i="31"/>
  <c r="D61" i="31"/>
  <c r="C61" i="31"/>
  <c r="B61" i="31"/>
  <c r="D60" i="31"/>
  <c r="C60" i="31"/>
  <c r="B60" i="31"/>
  <c r="D59" i="31"/>
  <c r="C59" i="31"/>
  <c r="B59" i="31"/>
  <c r="D58" i="31"/>
  <c r="C58" i="31"/>
  <c r="B58" i="31"/>
  <c r="D57" i="31"/>
  <c r="C57" i="31"/>
  <c r="B57" i="31"/>
  <c r="D56" i="31"/>
  <c r="C56" i="31"/>
  <c r="B56" i="31"/>
  <c r="D55" i="31"/>
  <c r="C55" i="31"/>
  <c r="B55" i="31"/>
  <c r="D54" i="31"/>
  <c r="C54" i="31"/>
  <c r="B54" i="31"/>
  <c r="D53" i="31"/>
  <c r="C53" i="31"/>
  <c r="B53" i="31"/>
  <c r="D52" i="31"/>
  <c r="C52" i="31"/>
  <c r="B52" i="31"/>
  <c r="D51" i="31"/>
  <c r="C51" i="31"/>
  <c r="B51" i="31"/>
  <c r="D50" i="31"/>
  <c r="C50" i="31"/>
  <c r="B50" i="31"/>
  <c r="D49" i="31"/>
  <c r="C49" i="31"/>
  <c r="B49" i="31"/>
  <c r="D48" i="31"/>
  <c r="C48" i="31"/>
  <c r="B48" i="31"/>
  <c r="D47" i="31"/>
  <c r="C47" i="31"/>
  <c r="B47" i="31"/>
  <c r="D46" i="31"/>
  <c r="C46" i="31"/>
  <c r="B46" i="31"/>
  <c r="D45" i="31"/>
  <c r="C45" i="31"/>
  <c r="B45" i="31"/>
  <c r="D44" i="31"/>
  <c r="C44" i="31"/>
  <c r="B44" i="31"/>
  <c r="D43" i="31"/>
  <c r="C43" i="31"/>
  <c r="B43" i="31"/>
  <c r="D42" i="31"/>
  <c r="C42" i="31"/>
  <c r="B42" i="31"/>
  <c r="D41" i="31"/>
  <c r="C41" i="31"/>
  <c r="B41" i="31"/>
  <c r="D40" i="31"/>
  <c r="C40" i="31"/>
  <c r="B40" i="31"/>
  <c r="D39" i="31"/>
  <c r="C39" i="31"/>
  <c r="B39" i="31"/>
  <c r="D38" i="31"/>
  <c r="C38" i="31"/>
  <c r="B38" i="31"/>
  <c r="D37" i="31"/>
  <c r="C37" i="31"/>
  <c r="B37" i="31"/>
  <c r="D36" i="31"/>
  <c r="C36" i="31"/>
  <c r="B36" i="31"/>
  <c r="D35" i="31"/>
  <c r="C35" i="31"/>
  <c r="B35" i="31"/>
  <c r="D34" i="31"/>
  <c r="C34" i="31"/>
  <c r="B34" i="31"/>
  <c r="D33" i="31"/>
  <c r="C33" i="31"/>
  <c r="B33" i="31"/>
  <c r="D32" i="31"/>
  <c r="C32" i="31"/>
  <c r="B32" i="31"/>
  <c r="D31" i="31"/>
  <c r="C31" i="31"/>
  <c r="B31" i="31"/>
  <c r="D30" i="31"/>
  <c r="C30" i="31"/>
  <c r="D29" i="31"/>
  <c r="C29" i="31"/>
  <c r="D28" i="31"/>
  <c r="C28" i="31"/>
  <c r="D27" i="31"/>
  <c r="C27" i="31"/>
  <c r="D26" i="31"/>
  <c r="C26" i="31"/>
  <c r="D25" i="31"/>
  <c r="C25" i="31"/>
  <c r="D24" i="31"/>
  <c r="C24" i="31"/>
  <c r="D23" i="31"/>
  <c r="C23" i="31"/>
  <c r="D22" i="31"/>
  <c r="C22" i="31"/>
  <c r="D21" i="31"/>
  <c r="C21" i="31"/>
  <c r="D20" i="31"/>
  <c r="C20" i="31"/>
  <c r="D19" i="31"/>
  <c r="C19" i="31"/>
  <c r="D18" i="31"/>
  <c r="C18" i="31"/>
  <c r="D17" i="31"/>
  <c r="C17" i="31"/>
  <c r="D16" i="31"/>
  <c r="C16" i="31"/>
  <c r="D15" i="31"/>
  <c r="C15" i="31"/>
  <c r="D14" i="31"/>
  <c r="C14" i="31"/>
  <c r="D13" i="31"/>
  <c r="C13" i="31"/>
  <c r="D12" i="31"/>
  <c r="C12" i="31"/>
  <c r="D11" i="31"/>
  <c r="C11" i="31"/>
  <c r="D10" i="31"/>
  <c r="C10" i="31"/>
  <c r="D9" i="31"/>
  <c r="C9" i="31"/>
  <c r="D8" i="31"/>
  <c r="C8" i="31"/>
  <c r="D7" i="31"/>
  <c r="C7" i="31"/>
  <c r="D6" i="31"/>
  <c r="C6" i="31"/>
  <c r="D5" i="31"/>
  <c r="C5" i="31"/>
  <c r="D4" i="31"/>
  <c r="C4" i="31"/>
  <c r="D3" i="31"/>
  <c r="C3" i="31"/>
  <c r="D2" i="31"/>
  <c r="C2" i="31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D29" i="12"/>
  <c r="C29" i="12"/>
  <c r="D28" i="12"/>
  <c r="C28" i="12"/>
  <c r="D27" i="12"/>
  <c r="C27" i="12"/>
  <c r="D26" i="12"/>
  <c r="C26" i="12"/>
  <c r="D25" i="12"/>
  <c r="C25" i="12"/>
  <c r="D24" i="12"/>
  <c r="C24" i="12"/>
  <c r="D23" i="12"/>
  <c r="C23" i="12"/>
  <c r="D22" i="12"/>
  <c r="C22" i="12"/>
  <c r="D21" i="12"/>
  <c r="C21" i="12"/>
  <c r="D20" i="12"/>
  <c r="C20" i="12"/>
  <c r="D19" i="12"/>
  <c r="C19" i="12"/>
  <c r="D18" i="12"/>
  <c r="C18" i="12"/>
  <c r="D17" i="12"/>
  <c r="C17" i="12"/>
  <c r="D16" i="12"/>
  <c r="C16" i="12"/>
  <c r="D15" i="12"/>
  <c r="C15" i="12"/>
  <c r="D14" i="12"/>
  <c r="C14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D117" i="8"/>
  <c r="C117" i="8"/>
  <c r="B117" i="8"/>
  <c r="D116" i="8"/>
  <c r="C116" i="8"/>
  <c r="B116" i="8"/>
  <c r="D115" i="8"/>
  <c r="C115" i="8"/>
  <c r="B115" i="8"/>
  <c r="D114" i="8"/>
  <c r="C114" i="8"/>
  <c r="B114" i="8"/>
  <c r="D113" i="8"/>
  <c r="C113" i="8"/>
  <c r="B113" i="8"/>
  <c r="D112" i="8"/>
  <c r="C112" i="8"/>
  <c r="B112" i="8"/>
  <c r="D111" i="8"/>
  <c r="C111" i="8"/>
  <c r="B111" i="8"/>
  <c r="D110" i="8"/>
  <c r="C110" i="8"/>
  <c r="B110" i="8"/>
  <c r="D109" i="8"/>
  <c r="C109" i="8"/>
  <c r="B109" i="8"/>
  <c r="D108" i="8"/>
  <c r="C108" i="8"/>
  <c r="B108" i="8"/>
  <c r="D107" i="8"/>
  <c r="C107" i="8"/>
  <c r="B107" i="8"/>
  <c r="D106" i="8"/>
  <c r="C106" i="8"/>
  <c r="B106" i="8"/>
  <c r="D105" i="8"/>
  <c r="C105" i="8"/>
  <c r="B105" i="8"/>
  <c r="D104" i="8"/>
  <c r="C104" i="8"/>
  <c r="B104" i="8"/>
  <c r="D103" i="8"/>
  <c r="C103" i="8"/>
  <c r="B103" i="8"/>
  <c r="D102" i="8"/>
  <c r="C102" i="8"/>
  <c r="B102" i="8"/>
  <c r="D101" i="8"/>
  <c r="C101" i="8"/>
  <c r="B101" i="8"/>
  <c r="D100" i="8"/>
  <c r="C100" i="8"/>
  <c r="B100" i="8"/>
  <c r="D99" i="8"/>
  <c r="C99" i="8"/>
  <c r="B99" i="8"/>
  <c r="D98" i="8"/>
  <c r="C98" i="8"/>
  <c r="B98" i="8"/>
  <c r="D97" i="8"/>
  <c r="C97" i="8"/>
  <c r="B97" i="8"/>
  <c r="D96" i="8"/>
  <c r="C96" i="8"/>
  <c r="B96" i="8"/>
  <c r="D95" i="8"/>
  <c r="C95" i="8"/>
  <c r="B95" i="8"/>
  <c r="D94" i="8"/>
  <c r="C94" i="8"/>
  <c r="B94" i="8"/>
  <c r="D93" i="8"/>
  <c r="C93" i="8"/>
  <c r="B93" i="8"/>
  <c r="D92" i="8"/>
  <c r="C92" i="8"/>
  <c r="B92" i="8"/>
  <c r="D91" i="8"/>
  <c r="C91" i="8"/>
  <c r="B91" i="8"/>
  <c r="D90" i="8"/>
  <c r="C90" i="8"/>
  <c r="B90" i="8"/>
  <c r="D89" i="8"/>
  <c r="C89" i="8"/>
  <c r="B89" i="8"/>
  <c r="D88" i="8"/>
  <c r="C88" i="8"/>
  <c r="B88" i="8"/>
  <c r="D87" i="8"/>
  <c r="C87" i="8"/>
  <c r="B87" i="8"/>
  <c r="D86" i="8"/>
  <c r="C86" i="8"/>
  <c r="B86" i="8"/>
  <c r="D85" i="8"/>
  <c r="C85" i="8"/>
  <c r="B85" i="8"/>
  <c r="D84" i="8"/>
  <c r="C84" i="8"/>
  <c r="B84" i="8"/>
  <c r="D83" i="8"/>
  <c r="C83" i="8"/>
  <c r="B83" i="8"/>
  <c r="D82" i="8"/>
  <c r="C82" i="8"/>
  <c r="B82" i="8"/>
  <c r="D81" i="8"/>
  <c r="C81" i="8"/>
  <c r="B81" i="8"/>
  <c r="D80" i="8"/>
  <c r="C80" i="8"/>
  <c r="B80" i="8"/>
  <c r="D79" i="8"/>
  <c r="C79" i="8"/>
  <c r="B79" i="8"/>
  <c r="D78" i="8"/>
  <c r="C78" i="8"/>
  <c r="B78" i="8"/>
  <c r="D77" i="8"/>
  <c r="C77" i="8"/>
  <c r="B77" i="8"/>
  <c r="D76" i="8"/>
  <c r="C76" i="8"/>
  <c r="B76" i="8"/>
  <c r="D75" i="8"/>
  <c r="C75" i="8"/>
  <c r="B75" i="8"/>
  <c r="D74" i="8"/>
  <c r="C74" i="8"/>
  <c r="B74" i="8"/>
  <c r="D73" i="8"/>
  <c r="C73" i="8"/>
  <c r="B73" i="8"/>
  <c r="D72" i="8"/>
  <c r="C72" i="8"/>
  <c r="B72" i="8"/>
  <c r="D71" i="8"/>
  <c r="C71" i="8"/>
  <c r="B71" i="8"/>
  <c r="D70" i="8"/>
  <c r="C70" i="8"/>
  <c r="B70" i="8"/>
  <c r="D69" i="8"/>
  <c r="C69" i="8"/>
  <c r="B69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6" i="8"/>
  <c r="C46" i="8"/>
  <c r="B46" i="8"/>
  <c r="D45" i="8"/>
  <c r="C45" i="8"/>
  <c r="B45" i="8"/>
  <c r="D44" i="8"/>
  <c r="C44" i="8"/>
  <c r="B44" i="8"/>
  <c r="D43" i="8"/>
  <c r="C43" i="8"/>
  <c r="B43" i="8"/>
  <c r="D42" i="8"/>
  <c r="C42" i="8"/>
  <c r="B42" i="8"/>
  <c r="D41" i="8"/>
  <c r="C41" i="8"/>
  <c r="B41" i="8"/>
  <c r="D40" i="8"/>
  <c r="C40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3" i="8"/>
  <c r="C23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09" i="2"/>
  <c r="C109" i="2"/>
  <c r="B109" i="2"/>
  <c r="D108" i="2"/>
  <c r="C108" i="2"/>
  <c r="B108" i="2"/>
  <c r="D107" i="2"/>
  <c r="C107" i="2"/>
  <c r="B107" i="2"/>
  <c r="D106" i="2"/>
  <c r="C106" i="2"/>
  <c r="B106" i="2"/>
  <c r="D105" i="2"/>
  <c r="C105" i="2"/>
  <c r="B105" i="2"/>
  <c r="D104" i="2"/>
  <c r="C104" i="2"/>
  <c r="B104" i="2"/>
  <c r="D103" i="2"/>
  <c r="C103" i="2"/>
  <c r="B103" i="2"/>
  <c r="D102" i="2"/>
  <c r="C102" i="2"/>
  <c r="B102" i="2"/>
  <c r="D101" i="2"/>
  <c r="C101" i="2"/>
  <c r="B101" i="2"/>
  <c r="D100" i="2"/>
  <c r="C100" i="2"/>
  <c r="B100" i="2"/>
  <c r="D99" i="2"/>
  <c r="C99" i="2"/>
  <c r="B99" i="2"/>
  <c r="D98" i="2"/>
  <c r="C98" i="2"/>
  <c r="B98" i="2"/>
  <c r="D97" i="2"/>
  <c r="C97" i="2"/>
  <c r="B97" i="2"/>
  <c r="D96" i="2"/>
  <c r="C96" i="2"/>
  <c r="B96" i="2"/>
  <c r="D95" i="2"/>
  <c r="C95" i="2"/>
  <c r="B95" i="2"/>
  <c r="D94" i="2"/>
  <c r="C94" i="2"/>
  <c r="B94" i="2"/>
  <c r="D93" i="2"/>
  <c r="C93" i="2"/>
  <c r="B93" i="2"/>
  <c r="D92" i="2"/>
  <c r="C92" i="2"/>
  <c r="B92" i="2"/>
  <c r="D91" i="2"/>
  <c r="C91" i="2"/>
  <c r="B91" i="2"/>
  <c r="D90" i="2"/>
  <c r="C90" i="2"/>
  <c r="B90" i="2"/>
  <c r="D89" i="2"/>
  <c r="C89" i="2"/>
  <c r="B89" i="2"/>
  <c r="D88" i="2"/>
  <c r="C88" i="2"/>
  <c r="B88" i="2"/>
  <c r="D87" i="2"/>
  <c r="C87" i="2"/>
  <c r="B87" i="2"/>
  <c r="D86" i="2"/>
  <c r="C86" i="2"/>
  <c r="B86" i="2"/>
  <c r="D85" i="2"/>
  <c r="C85" i="2"/>
  <c r="B85" i="2"/>
  <c r="D84" i="2"/>
  <c r="C84" i="2"/>
  <c r="B84" i="2"/>
  <c r="D83" i="2"/>
  <c r="C83" i="2"/>
  <c r="B83" i="2"/>
  <c r="D82" i="2"/>
  <c r="C82" i="2"/>
  <c r="B82" i="2"/>
  <c r="D81" i="2"/>
  <c r="C81" i="2"/>
  <c r="B81" i="2"/>
  <c r="D80" i="2"/>
  <c r="C80" i="2"/>
  <c r="B80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67" i="2"/>
  <c r="C67" i="2"/>
  <c r="B67" i="2"/>
  <c r="D66" i="2"/>
  <c r="C66" i="2"/>
  <c r="B66" i="2"/>
  <c r="D65" i="2"/>
  <c r="C65" i="2"/>
  <c r="B65" i="2"/>
  <c r="D64" i="2"/>
  <c r="C64" i="2"/>
  <c r="B64" i="2"/>
  <c r="D63" i="2"/>
  <c r="C63" i="2"/>
  <c r="B63" i="2"/>
  <c r="D62" i="2"/>
  <c r="C62" i="2"/>
  <c r="B62" i="2"/>
  <c r="D61" i="2"/>
  <c r="C61" i="2"/>
  <c r="B61" i="2"/>
  <c r="D60" i="2"/>
  <c r="C60" i="2"/>
  <c r="B60" i="2"/>
  <c r="D59" i="2"/>
  <c r="C59" i="2"/>
  <c r="B59" i="2"/>
  <c r="D58" i="2"/>
  <c r="C58" i="2"/>
  <c r="B58" i="2"/>
  <c r="D57" i="2"/>
  <c r="C57" i="2"/>
  <c r="B57" i="2"/>
  <c r="D56" i="2"/>
  <c r="C56" i="2"/>
  <c r="B56" i="2"/>
  <c r="D55" i="2"/>
  <c r="C55" i="2"/>
  <c r="B55" i="2"/>
  <c r="D54" i="2"/>
  <c r="C54" i="2"/>
  <c r="B54" i="2"/>
  <c r="D53" i="2"/>
  <c r="C53" i="2"/>
  <c r="B53" i="2"/>
  <c r="D52" i="2"/>
  <c r="C52" i="2"/>
  <c r="B52" i="2"/>
  <c r="D51" i="2"/>
  <c r="C51" i="2"/>
  <c r="B51" i="2"/>
  <c r="D50" i="2"/>
  <c r="C50" i="2"/>
  <c r="B50" i="2"/>
  <c r="D49" i="2"/>
  <c r="C49" i="2"/>
  <c r="B49" i="2"/>
  <c r="D48" i="2"/>
  <c r="C48" i="2"/>
  <c r="B48" i="2"/>
  <c r="D47" i="2"/>
  <c r="C47" i="2"/>
  <c r="B47" i="2"/>
  <c r="D46" i="2"/>
  <c r="C46" i="2"/>
  <c r="B46" i="2"/>
  <c r="D45" i="2"/>
  <c r="C45" i="2"/>
  <c r="B45" i="2"/>
  <c r="D44" i="2"/>
  <c r="C44" i="2"/>
  <c r="B44" i="2"/>
  <c r="D43" i="2"/>
  <c r="C43" i="2"/>
  <c r="B43" i="2"/>
  <c r="D42" i="2"/>
  <c r="C42" i="2"/>
  <c r="B42" i="2"/>
  <c r="D41" i="2"/>
  <c r="C41" i="2"/>
  <c r="B41" i="2"/>
  <c r="D40" i="2"/>
  <c r="C40" i="2"/>
  <c r="B40" i="2"/>
  <c r="D39" i="2"/>
  <c r="C39" i="2"/>
  <c r="B39" i="2"/>
  <c r="D38" i="2"/>
  <c r="C38" i="2"/>
  <c r="B38" i="2"/>
  <c r="D37" i="2"/>
  <c r="C37" i="2"/>
  <c r="B37" i="2"/>
  <c r="D36" i="2"/>
  <c r="C36" i="2"/>
  <c r="B36" i="2"/>
  <c r="D35" i="2"/>
  <c r="C35" i="2"/>
  <c r="B35" i="2"/>
  <c r="D34" i="2"/>
  <c r="C34" i="2"/>
  <c r="B34" i="2"/>
  <c r="D33" i="2"/>
  <c r="C33" i="2"/>
  <c r="B33" i="2"/>
  <c r="D32" i="2"/>
  <c r="C32" i="2"/>
  <c r="B32" i="2"/>
  <c r="D31" i="2"/>
  <c r="C31" i="2"/>
  <c r="B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D117" i="34"/>
  <c r="C117" i="34"/>
  <c r="B117" i="34"/>
  <c r="D116" i="34"/>
  <c r="C116" i="34"/>
  <c r="B116" i="34"/>
  <c r="D115" i="34"/>
  <c r="C115" i="34"/>
  <c r="B115" i="34"/>
  <c r="D114" i="34"/>
  <c r="C114" i="34"/>
  <c r="B114" i="34"/>
  <c r="D113" i="34"/>
  <c r="C113" i="34"/>
  <c r="B113" i="34"/>
  <c r="D112" i="34"/>
  <c r="C112" i="34"/>
  <c r="B112" i="34"/>
  <c r="D111" i="34"/>
  <c r="C111" i="34"/>
  <c r="B111" i="34"/>
  <c r="D110" i="34"/>
  <c r="C110" i="34"/>
  <c r="B110" i="34"/>
  <c r="D109" i="34"/>
  <c r="C109" i="34"/>
  <c r="B109" i="34"/>
  <c r="D108" i="34"/>
  <c r="C108" i="34"/>
  <c r="B108" i="34"/>
  <c r="D107" i="34"/>
  <c r="C107" i="34"/>
  <c r="B107" i="34"/>
  <c r="D106" i="34"/>
  <c r="C106" i="34"/>
  <c r="B106" i="34"/>
  <c r="D105" i="34"/>
  <c r="C105" i="34"/>
  <c r="B105" i="34"/>
  <c r="D104" i="34"/>
  <c r="C104" i="34"/>
  <c r="B104" i="34"/>
  <c r="D103" i="34"/>
  <c r="C103" i="34"/>
  <c r="B103" i="34"/>
  <c r="D102" i="34"/>
  <c r="C102" i="34"/>
  <c r="B102" i="34"/>
  <c r="D101" i="34"/>
  <c r="C101" i="34"/>
  <c r="B101" i="34"/>
  <c r="D100" i="34"/>
  <c r="C100" i="34"/>
  <c r="B100" i="34"/>
  <c r="D99" i="34"/>
  <c r="C99" i="34"/>
  <c r="B99" i="34"/>
  <c r="D98" i="34"/>
  <c r="C98" i="34"/>
  <c r="B98" i="34"/>
  <c r="D97" i="34"/>
  <c r="C97" i="34"/>
  <c r="B97" i="34"/>
  <c r="D96" i="34"/>
  <c r="C96" i="34"/>
  <c r="B96" i="34"/>
  <c r="D95" i="34"/>
  <c r="C95" i="34"/>
  <c r="B95" i="34"/>
  <c r="D94" i="34"/>
  <c r="C94" i="34"/>
  <c r="B94" i="34"/>
  <c r="D93" i="34"/>
  <c r="C93" i="34"/>
  <c r="B93" i="34"/>
  <c r="D92" i="34"/>
  <c r="C92" i="34"/>
  <c r="B92" i="34"/>
  <c r="D91" i="34"/>
  <c r="C91" i="34"/>
  <c r="B91" i="34"/>
  <c r="D90" i="34"/>
  <c r="C90" i="34"/>
  <c r="B90" i="34"/>
  <c r="D89" i="34"/>
  <c r="C89" i="34"/>
  <c r="B89" i="34"/>
  <c r="D88" i="34"/>
  <c r="C88" i="34"/>
  <c r="B88" i="34"/>
  <c r="D87" i="34"/>
  <c r="C87" i="34"/>
  <c r="B87" i="34"/>
  <c r="D86" i="34"/>
  <c r="C86" i="34"/>
  <c r="B86" i="34"/>
  <c r="D85" i="34"/>
  <c r="C85" i="34"/>
  <c r="B85" i="34"/>
  <c r="D84" i="34"/>
  <c r="C84" i="34"/>
  <c r="B84" i="34"/>
  <c r="D83" i="34"/>
  <c r="C83" i="34"/>
  <c r="B83" i="34"/>
  <c r="D82" i="34"/>
  <c r="C82" i="34"/>
  <c r="B82" i="34"/>
  <c r="D81" i="34"/>
  <c r="C81" i="34"/>
  <c r="B81" i="34"/>
  <c r="D80" i="34"/>
  <c r="C80" i="34"/>
  <c r="B80" i="34"/>
  <c r="D79" i="34"/>
  <c r="C79" i="34"/>
  <c r="B79" i="34"/>
  <c r="D78" i="34"/>
  <c r="C78" i="34"/>
  <c r="B78" i="34"/>
  <c r="D77" i="34"/>
  <c r="C77" i="34"/>
  <c r="B77" i="34"/>
  <c r="D76" i="34"/>
  <c r="C76" i="34"/>
  <c r="B76" i="34"/>
  <c r="D75" i="34"/>
  <c r="C75" i="34"/>
  <c r="B75" i="34"/>
  <c r="D74" i="34"/>
  <c r="C74" i="34"/>
  <c r="B74" i="34"/>
  <c r="D73" i="34"/>
  <c r="C73" i="34"/>
  <c r="B73" i="34"/>
  <c r="D72" i="34"/>
  <c r="C72" i="34"/>
  <c r="B72" i="34"/>
  <c r="D71" i="34"/>
  <c r="C71" i="34"/>
  <c r="B71" i="34"/>
  <c r="D70" i="34"/>
  <c r="C70" i="34"/>
  <c r="B70" i="34"/>
  <c r="D69" i="34"/>
  <c r="C69" i="34"/>
  <c r="B69" i="34"/>
  <c r="D68" i="34"/>
  <c r="C68" i="34"/>
  <c r="B68" i="34"/>
  <c r="D67" i="34"/>
  <c r="C67" i="34"/>
  <c r="B67" i="34"/>
  <c r="D66" i="34"/>
  <c r="C66" i="34"/>
  <c r="B66" i="34"/>
  <c r="D65" i="34"/>
  <c r="C65" i="34"/>
  <c r="B65" i="34"/>
  <c r="D64" i="34"/>
  <c r="C64" i="34"/>
  <c r="B64" i="34"/>
  <c r="D63" i="34"/>
  <c r="C63" i="34"/>
  <c r="B63" i="34"/>
  <c r="D62" i="34"/>
  <c r="C62" i="34"/>
  <c r="B62" i="34"/>
  <c r="D61" i="34"/>
  <c r="C61" i="34"/>
  <c r="B61" i="34"/>
  <c r="D60" i="34"/>
  <c r="C60" i="34"/>
  <c r="B60" i="34"/>
  <c r="D59" i="34"/>
  <c r="C59" i="34"/>
  <c r="B59" i="34"/>
  <c r="D58" i="34"/>
  <c r="C58" i="34"/>
  <c r="B58" i="34"/>
  <c r="D57" i="34"/>
  <c r="C57" i="34"/>
  <c r="B57" i="34"/>
  <c r="D56" i="34"/>
  <c r="C56" i="34"/>
  <c r="B56" i="34"/>
  <c r="D55" i="34"/>
  <c r="C55" i="34"/>
  <c r="B55" i="34"/>
  <c r="D54" i="34"/>
  <c r="C54" i="34"/>
  <c r="B54" i="34"/>
  <c r="D53" i="34"/>
  <c r="C53" i="34"/>
  <c r="B53" i="34"/>
  <c r="D52" i="34"/>
  <c r="C52" i="34"/>
  <c r="B52" i="34"/>
  <c r="D51" i="34"/>
  <c r="C51" i="34"/>
  <c r="B51" i="34"/>
  <c r="D50" i="34"/>
  <c r="C50" i="34"/>
  <c r="B50" i="34"/>
  <c r="D49" i="34"/>
  <c r="C49" i="34"/>
  <c r="B49" i="34"/>
  <c r="D48" i="34"/>
  <c r="C48" i="34"/>
  <c r="B48" i="34"/>
  <c r="D47" i="34"/>
  <c r="C47" i="34"/>
  <c r="B47" i="34"/>
  <c r="D46" i="34"/>
  <c r="C46" i="34"/>
  <c r="B46" i="34"/>
  <c r="D45" i="34"/>
  <c r="C45" i="34"/>
  <c r="B45" i="34"/>
  <c r="D44" i="34"/>
  <c r="C44" i="34"/>
  <c r="B44" i="34"/>
  <c r="D43" i="34"/>
  <c r="C43" i="34"/>
  <c r="B43" i="34"/>
  <c r="D42" i="34"/>
  <c r="C42" i="34"/>
  <c r="B42" i="34"/>
  <c r="D41" i="34"/>
  <c r="C41" i="34"/>
  <c r="B41" i="34"/>
  <c r="D40" i="34"/>
  <c r="C40" i="34"/>
  <c r="B40" i="34"/>
  <c r="D39" i="34"/>
  <c r="C39" i="34"/>
  <c r="B39" i="34"/>
  <c r="D38" i="34"/>
  <c r="C38" i="34"/>
  <c r="B38" i="34"/>
  <c r="D37" i="34"/>
  <c r="C37" i="34"/>
  <c r="B37" i="34"/>
  <c r="D36" i="34"/>
  <c r="C36" i="34"/>
  <c r="B36" i="34"/>
  <c r="D35" i="34"/>
  <c r="C35" i="34"/>
  <c r="B35" i="34"/>
  <c r="D34" i="34"/>
  <c r="C34" i="34"/>
  <c r="B34" i="34"/>
  <c r="D33" i="34"/>
  <c r="C33" i="34"/>
  <c r="B33" i="34"/>
  <c r="D32" i="34"/>
  <c r="C32" i="34"/>
  <c r="B32" i="34"/>
  <c r="D31" i="34"/>
  <c r="C31" i="34"/>
  <c r="B31" i="34"/>
  <c r="D30" i="34"/>
  <c r="C30" i="34"/>
  <c r="D29" i="34"/>
  <c r="C29" i="34"/>
  <c r="D28" i="34"/>
  <c r="C28" i="34"/>
  <c r="D27" i="34"/>
  <c r="C27" i="34"/>
  <c r="D26" i="34"/>
  <c r="C26" i="34"/>
  <c r="D25" i="34"/>
  <c r="C25" i="34"/>
  <c r="D24" i="34"/>
  <c r="C24" i="34"/>
  <c r="D23" i="34"/>
  <c r="C23" i="34"/>
  <c r="D22" i="34"/>
  <c r="C22" i="34"/>
  <c r="D21" i="34"/>
  <c r="C21" i="34"/>
  <c r="D20" i="34"/>
  <c r="C20" i="34"/>
  <c r="D19" i="34"/>
  <c r="C19" i="34"/>
  <c r="D18" i="34"/>
  <c r="C18" i="34"/>
  <c r="D17" i="34"/>
  <c r="C17" i="34"/>
  <c r="D16" i="34"/>
  <c r="C16" i="34"/>
  <c r="D15" i="34"/>
  <c r="C15" i="34"/>
  <c r="D14" i="34"/>
  <c r="C14" i="34"/>
  <c r="D13" i="34"/>
  <c r="C13" i="34"/>
  <c r="D12" i="34"/>
  <c r="C12" i="34"/>
  <c r="D11" i="34"/>
  <c r="C11" i="34"/>
  <c r="D10" i="34"/>
  <c r="C10" i="34"/>
  <c r="D9" i="34"/>
  <c r="C9" i="34"/>
  <c r="D8" i="34"/>
  <c r="C8" i="34"/>
  <c r="D7" i="34"/>
  <c r="C7" i="34"/>
  <c r="D6" i="34"/>
  <c r="C6" i="34"/>
  <c r="D5" i="34"/>
  <c r="C5" i="34"/>
  <c r="D4" i="34"/>
  <c r="C4" i="34"/>
  <c r="D3" i="34"/>
  <c r="C3" i="34"/>
  <c r="D2" i="34"/>
  <c r="C2" i="34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09" i="6"/>
  <c r="C109" i="6"/>
  <c r="B109" i="6"/>
  <c r="D108" i="6"/>
  <c r="C108" i="6"/>
  <c r="B108" i="6"/>
  <c r="D107" i="6"/>
  <c r="C107" i="6"/>
  <c r="B107" i="6"/>
  <c r="D106" i="6"/>
  <c r="C106" i="6"/>
  <c r="B106" i="6"/>
  <c r="D105" i="6"/>
  <c r="C105" i="6"/>
  <c r="B105" i="6"/>
  <c r="D104" i="6"/>
  <c r="C104" i="6"/>
  <c r="B104" i="6"/>
  <c r="D103" i="6"/>
  <c r="C103" i="6"/>
  <c r="B103" i="6"/>
  <c r="D102" i="6"/>
  <c r="C102" i="6"/>
  <c r="B102" i="6"/>
  <c r="D101" i="6"/>
  <c r="C101" i="6"/>
  <c r="B101" i="6"/>
  <c r="D100" i="6"/>
  <c r="C100" i="6"/>
  <c r="B100" i="6"/>
  <c r="D99" i="6"/>
  <c r="C99" i="6"/>
  <c r="B99" i="6"/>
  <c r="D98" i="6"/>
  <c r="C98" i="6"/>
  <c r="B98" i="6"/>
  <c r="D97" i="6"/>
  <c r="C97" i="6"/>
  <c r="B97" i="6"/>
  <c r="D96" i="6"/>
  <c r="C96" i="6"/>
  <c r="B96" i="6"/>
  <c r="D95" i="6"/>
  <c r="C95" i="6"/>
  <c r="B95" i="6"/>
  <c r="D94" i="6"/>
  <c r="C94" i="6"/>
  <c r="B94" i="6"/>
  <c r="D93" i="6"/>
  <c r="C93" i="6"/>
  <c r="B93" i="6"/>
  <c r="D92" i="6"/>
  <c r="C92" i="6"/>
  <c r="B92" i="6"/>
  <c r="D91" i="6"/>
  <c r="C91" i="6"/>
  <c r="B91" i="6"/>
  <c r="D90" i="6"/>
  <c r="C90" i="6"/>
  <c r="B90" i="6"/>
  <c r="D89" i="6"/>
  <c r="C89" i="6"/>
  <c r="B89" i="6"/>
  <c r="D88" i="6"/>
  <c r="C88" i="6"/>
  <c r="B88" i="6"/>
  <c r="D87" i="6"/>
  <c r="C87" i="6"/>
  <c r="B87" i="6"/>
  <c r="D86" i="6"/>
  <c r="C86" i="6"/>
  <c r="B86" i="6"/>
  <c r="D85" i="6"/>
  <c r="C85" i="6"/>
  <c r="B85" i="6"/>
  <c r="D84" i="6"/>
  <c r="C84" i="6"/>
  <c r="B84" i="6"/>
  <c r="D83" i="6"/>
  <c r="C83" i="6"/>
  <c r="B83" i="6"/>
  <c r="D82" i="6"/>
  <c r="C82" i="6"/>
  <c r="B82" i="6"/>
  <c r="D81" i="6"/>
  <c r="C81" i="6"/>
  <c r="B81" i="6"/>
  <c r="D80" i="6"/>
  <c r="C80" i="6"/>
  <c r="B80" i="6"/>
  <c r="D79" i="6"/>
  <c r="C79" i="6"/>
  <c r="B79" i="6"/>
  <c r="D78" i="6"/>
  <c r="C78" i="6"/>
  <c r="B78" i="6"/>
  <c r="D77" i="6"/>
  <c r="C77" i="6"/>
  <c r="B77" i="6"/>
  <c r="D76" i="6"/>
  <c r="C76" i="6"/>
  <c r="B76" i="6"/>
  <c r="D75" i="6"/>
  <c r="C75" i="6"/>
  <c r="B75" i="6"/>
  <c r="D74" i="6"/>
  <c r="C74" i="6"/>
  <c r="B74" i="6"/>
  <c r="D73" i="6"/>
  <c r="C73" i="6"/>
  <c r="B73" i="6"/>
  <c r="D72" i="6"/>
  <c r="C72" i="6"/>
  <c r="B72" i="6"/>
  <c r="D71" i="6"/>
  <c r="C71" i="6"/>
  <c r="B71" i="6"/>
  <c r="D70" i="6"/>
  <c r="C70" i="6"/>
  <c r="B70" i="6"/>
  <c r="D69" i="6"/>
  <c r="C69" i="6"/>
  <c r="B69" i="6"/>
  <c r="D68" i="6"/>
  <c r="C68" i="6"/>
  <c r="B68" i="6"/>
  <c r="D67" i="6"/>
  <c r="C67" i="6"/>
  <c r="B67" i="6"/>
  <c r="D66" i="6"/>
  <c r="C66" i="6"/>
  <c r="B66" i="6"/>
  <c r="D65" i="6"/>
  <c r="C65" i="6"/>
  <c r="B65" i="6"/>
  <c r="D64" i="6"/>
  <c r="C64" i="6"/>
  <c r="B64" i="6"/>
  <c r="D63" i="6"/>
  <c r="C63" i="6"/>
  <c r="B63" i="6"/>
  <c r="D62" i="6"/>
  <c r="C62" i="6"/>
  <c r="B62" i="6"/>
  <c r="D61" i="6"/>
  <c r="C61" i="6"/>
  <c r="B61" i="6"/>
  <c r="D60" i="6"/>
  <c r="C60" i="6"/>
  <c r="B60" i="6"/>
  <c r="D59" i="6"/>
  <c r="C59" i="6"/>
  <c r="B59" i="6"/>
  <c r="D58" i="6"/>
  <c r="C58" i="6"/>
  <c r="B58" i="6"/>
  <c r="D57" i="6"/>
  <c r="C57" i="6"/>
  <c r="B57" i="6"/>
  <c r="D56" i="6"/>
  <c r="C56" i="6"/>
  <c r="B56" i="6"/>
  <c r="D55" i="6"/>
  <c r="C55" i="6"/>
  <c r="B55" i="6"/>
  <c r="D54" i="6"/>
  <c r="C54" i="6"/>
  <c r="B54" i="6"/>
  <c r="D53" i="6"/>
  <c r="C53" i="6"/>
  <c r="B53" i="6"/>
  <c r="D52" i="6"/>
  <c r="C52" i="6"/>
  <c r="B52" i="6"/>
  <c r="D51" i="6"/>
  <c r="C51" i="6"/>
  <c r="B51" i="6"/>
  <c r="D50" i="6"/>
  <c r="C50" i="6"/>
  <c r="B50" i="6"/>
  <c r="D49" i="6"/>
  <c r="C49" i="6"/>
  <c r="B49" i="6"/>
  <c r="D48" i="6"/>
  <c r="C48" i="6"/>
  <c r="B48" i="6"/>
  <c r="D47" i="6"/>
  <c r="C47" i="6"/>
  <c r="B47" i="6"/>
  <c r="D46" i="6"/>
  <c r="C46" i="6"/>
  <c r="B46" i="6"/>
  <c r="D45" i="6"/>
  <c r="C45" i="6"/>
  <c r="B45" i="6"/>
  <c r="D44" i="6"/>
  <c r="C44" i="6"/>
  <c r="B44" i="6"/>
  <c r="D43" i="6"/>
  <c r="C43" i="6"/>
  <c r="B43" i="6"/>
  <c r="D42" i="6"/>
  <c r="C42" i="6"/>
  <c r="B42" i="6"/>
  <c r="D41" i="6"/>
  <c r="C41" i="6"/>
  <c r="B41" i="6"/>
  <c r="D40" i="6"/>
  <c r="C40" i="6"/>
  <c r="B40" i="6"/>
  <c r="D39" i="6"/>
  <c r="C39" i="6"/>
  <c r="B39" i="6"/>
  <c r="D38" i="6"/>
  <c r="C38" i="6"/>
  <c r="B38" i="6"/>
  <c r="D37" i="6"/>
  <c r="C37" i="6"/>
  <c r="B37" i="6"/>
  <c r="D36" i="6"/>
  <c r="C36" i="6"/>
  <c r="B36" i="6"/>
  <c r="D35" i="6"/>
  <c r="C35" i="6"/>
  <c r="B35" i="6"/>
  <c r="D34" i="6"/>
  <c r="C34" i="6"/>
  <c r="B34" i="6"/>
  <c r="D33" i="6"/>
  <c r="C33" i="6"/>
  <c r="B33" i="6"/>
  <c r="D32" i="6"/>
  <c r="C32" i="6"/>
  <c r="B32" i="6"/>
  <c r="D31" i="6"/>
  <c r="C31" i="6"/>
  <c r="B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S1" i="22"/>
  <c r="R1" i="22"/>
  <c r="Q1" i="22"/>
  <c r="P1" i="22"/>
  <c r="O1" i="22"/>
  <c r="N1" i="22"/>
  <c r="M1" i="22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AI23" i="28" s="1"/>
  <c r="AJ23" i="28" s="1"/>
  <c r="BI22" i="28"/>
  <c r="BI85" i="28" s="1"/>
  <c r="BB22" i="28"/>
  <c r="BB86" i="28" s="1"/>
  <c r="AU22" i="28"/>
  <c r="AU63" i="28" s="1"/>
  <c r="AN22" i="28"/>
  <c r="AN84" i="28" s="1"/>
  <c r="BI21" i="28"/>
  <c r="BB21" i="28"/>
  <c r="AU21" i="28"/>
  <c r="AN21" i="28"/>
  <c r="AP21" i="28" s="1"/>
  <c r="BI20" i="28"/>
  <c r="BB20" i="28"/>
  <c r="AU20" i="28"/>
  <c r="AN20" i="28"/>
  <c r="AW20" i="28" s="1"/>
  <c r="AX20" i="28" s="1"/>
  <c r="BI19" i="28"/>
  <c r="BB19" i="28"/>
  <c r="AU19" i="28"/>
  <c r="AN19" i="28"/>
  <c r="BI18" i="28"/>
  <c r="BB18" i="28"/>
  <c r="AU18" i="28"/>
  <c r="AN18" i="28"/>
  <c r="AI19" i="28" s="1"/>
  <c r="AJ19" i="28" s="1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I124" i="28" s="1"/>
  <c r="BH16" i="28"/>
  <c r="BH128" i="28" s="1"/>
  <c r="BG16" i="28"/>
  <c r="BG126" i="28" s="1"/>
  <c r="BF16" i="28"/>
  <c r="BF131" i="28" s="1"/>
  <c r="BE16" i="28"/>
  <c r="BE126" i="28" s="1"/>
  <c r="BD16" i="28"/>
  <c r="BD132" i="28" s="1"/>
  <c r="BC16" i="28"/>
  <c r="BC124" i="28" s="1"/>
  <c r="BB16" i="28"/>
  <c r="BB123" i="28" s="1"/>
  <c r="BA16" i="28"/>
  <c r="BA129" i="28" s="1"/>
  <c r="AZ16" i="28"/>
  <c r="AY16" i="28"/>
  <c r="AX16" i="28"/>
  <c r="AX126" i="28" s="1"/>
  <c r="AW16" i="28"/>
  <c r="AW133" i="28" s="1"/>
  <c r="AV16" i="28"/>
  <c r="AV125" i="28" s="1"/>
  <c r="AU16" i="28"/>
  <c r="AU126" i="28" s="1"/>
  <c r="AT16" i="28"/>
  <c r="AT131" i="28" s="1"/>
  <c r="AS16" i="28"/>
  <c r="AS128" i="28" s="1"/>
  <c r="AR16" i="28"/>
  <c r="AR132" i="28" s="1"/>
  <c r="AQ16" i="28"/>
  <c r="AQ128" i="28" s="1"/>
  <c r="AP16" i="28"/>
  <c r="AO16" i="28"/>
  <c r="AO126" i="28" s="1"/>
  <c r="AN16" i="28"/>
  <c r="AN127" i="28" s="1"/>
  <c r="AM16" i="28"/>
  <c r="AM131" i="28" s="1"/>
  <c r="AL16" i="28"/>
  <c r="AL123" i="28" s="1"/>
  <c r="AK16" i="28"/>
  <c r="AK124" i="28" s="1"/>
  <c r="AJ16" i="28"/>
  <c r="AI16" i="28"/>
  <c r="AI124" i="28" s="1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1" i="28" s="1"/>
  <c r="BH14" i="28"/>
  <c r="BG14" i="28"/>
  <c r="BF14" i="28"/>
  <c r="BE14" i="28"/>
  <c r="BD14" i="28"/>
  <c r="BB14" i="28"/>
  <c r="BB58" i="28" s="1"/>
  <c r="BA14" i="28"/>
  <c r="AZ14" i="28"/>
  <c r="AY14" i="28"/>
  <c r="AX14" i="28"/>
  <c r="AW14" i="28"/>
  <c r="AU14" i="28"/>
  <c r="AU58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W13" i="28" s="1"/>
  <c r="BI12" i="28"/>
  <c r="BB12" i="28"/>
  <c r="AU12" i="28"/>
  <c r="AN12" i="28"/>
  <c r="AW12" i="28" s="1"/>
  <c r="BI11" i="28"/>
  <c r="BB11" i="28"/>
  <c r="BB119" i="28" s="1"/>
  <c r="AU11" i="28"/>
  <c r="AU104" i="28" s="1"/>
  <c r="AN11" i="28"/>
  <c r="AN115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BK12" i="29" a="1"/>
  <c r="BH12" i="29" a="1"/>
  <c r="BG12" i="29" a="1"/>
  <c r="AW12" i="29" a="1"/>
  <c r="AT12" i="29" a="1"/>
  <c r="AS12" i="29" a="1"/>
  <c r="AI12" i="29" a="1"/>
  <c r="AF12" i="29" a="1"/>
  <c r="AE12" i="29" a="1"/>
  <c r="U12" i="29" a="1"/>
  <c r="R12" i="29" a="1"/>
  <c r="Q12" i="29" a="1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BA24" i="20"/>
  <c r="AZ24" i="20"/>
  <c r="AY24" i="20"/>
  <c r="AX24" i="20"/>
  <c r="AW24" i="20"/>
  <c r="AV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1" i="16"/>
  <c r="C257" i="16"/>
  <c r="C254" i="16"/>
  <c r="C249" i="16"/>
  <c r="C245" i="16"/>
  <c r="C242" i="16"/>
  <c r="C237" i="16"/>
  <c r="C233" i="16"/>
  <c r="C262" i="16" s="1"/>
  <c r="C232" i="16"/>
  <c r="C231" i="16"/>
  <c r="C260" i="16" s="1"/>
  <c r="C230" i="16"/>
  <c r="C259" i="16" s="1"/>
  <c r="C228" i="16"/>
  <c r="C225" i="16"/>
  <c r="C222" i="16"/>
  <c r="C251" i="16" s="1"/>
  <c r="C221" i="16"/>
  <c r="C250" i="16" s="1"/>
  <c r="C220" i="16"/>
  <c r="C219" i="16"/>
  <c r="C248" i="16" s="1"/>
  <c r="C218" i="16"/>
  <c r="C247" i="16" s="1"/>
  <c r="C216" i="16"/>
  <c r="C213" i="16"/>
  <c r="C210" i="16"/>
  <c r="C239" i="16" s="1"/>
  <c r="C209" i="16"/>
  <c r="C238" i="16" s="1"/>
  <c r="C208" i="16"/>
  <c r="C207" i="16"/>
  <c r="C236" i="16" s="1"/>
  <c r="C206" i="16"/>
  <c r="C235" i="16" s="1"/>
  <c r="C204" i="16"/>
  <c r="C203" i="16"/>
  <c r="C202" i="16"/>
  <c r="C201" i="16"/>
  <c r="C200" i="16"/>
  <c r="C229" i="16" s="1"/>
  <c r="C258" i="16" s="1"/>
  <c r="C199" i="16"/>
  <c r="C198" i="16"/>
  <c r="C227" i="16" s="1"/>
  <c r="C256" i="16" s="1"/>
  <c r="C197" i="16"/>
  <c r="C226" i="16" s="1"/>
  <c r="C255" i="16" s="1"/>
  <c r="C196" i="16"/>
  <c r="C195" i="16"/>
  <c r="C224" i="16" s="1"/>
  <c r="C253" i="16" s="1"/>
  <c r="C194" i="16"/>
  <c r="C223" i="16" s="1"/>
  <c r="C252" i="16" s="1"/>
  <c r="C193" i="16"/>
  <c r="C192" i="16"/>
  <c r="C191" i="16"/>
  <c r="C190" i="16"/>
  <c r="C189" i="16"/>
  <c r="C188" i="16"/>
  <c r="C217" i="16" s="1"/>
  <c r="C246" i="16" s="1"/>
  <c r="C187" i="16"/>
  <c r="C186" i="16"/>
  <c r="C215" i="16" s="1"/>
  <c r="C244" i="16" s="1"/>
  <c r="C185" i="16"/>
  <c r="C214" i="16" s="1"/>
  <c r="C243" i="16" s="1"/>
  <c r="C184" i="16"/>
  <c r="C183" i="16"/>
  <c r="C212" i="16" s="1"/>
  <c r="C241" i="16" s="1"/>
  <c r="C182" i="16"/>
  <c r="C211" i="16" s="1"/>
  <c r="C240" i="16" s="1"/>
  <c r="C181" i="16"/>
  <c r="C180" i="16"/>
  <c r="C179" i="16"/>
  <c r="C178" i="16"/>
  <c r="C177" i="16"/>
  <c r="C176" i="16"/>
  <c r="C205" i="16" s="1"/>
  <c r="C234" i="16" s="1"/>
  <c r="C139" i="16"/>
  <c r="C136" i="16"/>
  <c r="C131" i="16"/>
  <c r="C127" i="16"/>
  <c r="C124" i="16"/>
  <c r="C119" i="16"/>
  <c r="C115" i="16"/>
  <c r="C112" i="16"/>
  <c r="C141" i="16" s="1"/>
  <c r="C110" i="16"/>
  <c r="C107" i="16"/>
  <c r="C104" i="16"/>
  <c r="C133" i="16" s="1"/>
  <c r="C103" i="16"/>
  <c r="C132" i="16" s="1"/>
  <c r="C102" i="16"/>
  <c r="C101" i="16"/>
  <c r="C130" i="16" s="1"/>
  <c r="C100" i="16"/>
  <c r="C129" i="16" s="1"/>
  <c r="C98" i="16"/>
  <c r="C95" i="16"/>
  <c r="C92" i="16"/>
  <c r="C121" i="16" s="1"/>
  <c r="C91" i="16"/>
  <c r="C120" i="16" s="1"/>
  <c r="C90" i="16"/>
  <c r="C89" i="16"/>
  <c r="C118" i="16" s="1"/>
  <c r="C88" i="16"/>
  <c r="C117" i="16" s="1"/>
  <c r="C86" i="16"/>
  <c r="C83" i="16"/>
  <c r="C82" i="16"/>
  <c r="C111" i="16" s="1"/>
  <c r="C140" i="16" s="1"/>
  <c r="C81" i="16"/>
  <c r="C80" i="16"/>
  <c r="C109" i="16" s="1"/>
  <c r="C138" i="16" s="1"/>
  <c r="C79" i="16"/>
  <c r="C108" i="16" s="1"/>
  <c r="C137" i="16" s="1"/>
  <c r="C78" i="16"/>
  <c r="C77" i="16"/>
  <c r="C106" i="16" s="1"/>
  <c r="C135" i="16" s="1"/>
  <c r="C76" i="16"/>
  <c r="C105" i="16" s="1"/>
  <c r="C134" i="16" s="1"/>
  <c r="C75" i="16"/>
  <c r="C74" i="16"/>
  <c r="C73" i="16"/>
  <c r="C72" i="16"/>
  <c r="C71" i="16"/>
  <c r="C70" i="16"/>
  <c r="C99" i="16" s="1"/>
  <c r="C128" i="16" s="1"/>
  <c r="C69" i="16"/>
  <c r="C68" i="16"/>
  <c r="C97" i="16" s="1"/>
  <c r="C126" i="16" s="1"/>
  <c r="C67" i="16"/>
  <c r="C96" i="16" s="1"/>
  <c r="C125" i="16" s="1"/>
  <c r="C66" i="16"/>
  <c r="C65" i="16"/>
  <c r="C94" i="16" s="1"/>
  <c r="C123" i="16" s="1"/>
  <c r="C64" i="16"/>
  <c r="C93" i="16" s="1"/>
  <c r="C122" i="16" s="1"/>
  <c r="C63" i="16"/>
  <c r="C62" i="16"/>
  <c r="C61" i="16"/>
  <c r="C60" i="16"/>
  <c r="C59" i="16"/>
  <c r="C58" i="16"/>
  <c r="C87" i="16" s="1"/>
  <c r="C116" i="16" s="1"/>
  <c r="C57" i="16"/>
  <c r="C56" i="16"/>
  <c r="C85" i="16" s="1"/>
  <c r="C114" i="16" s="1"/>
  <c r="C55" i="16"/>
  <c r="AJ54" i="16"/>
  <c r="AJ53" i="16"/>
  <c r="AJ52" i="16"/>
  <c r="AJ51" i="16"/>
  <c r="AJ50" i="16"/>
  <c r="AJ49" i="16"/>
  <c r="AJ48" i="16"/>
  <c r="AJ47" i="16"/>
  <c r="AJ46" i="16"/>
  <c r="AJ45" i="16"/>
  <c r="AJ44" i="16"/>
  <c r="AJ43" i="16"/>
  <c r="AJ42" i="16"/>
  <c r="AJ41" i="16"/>
  <c r="AJ40" i="16"/>
  <c r="AJ39" i="16"/>
  <c r="AJ38" i="16"/>
  <c r="AJ37" i="16"/>
  <c r="AJ36" i="16"/>
  <c r="AJ35" i="16"/>
  <c r="AJ34" i="16"/>
  <c r="AJ33" i="16"/>
  <c r="AJ32" i="16"/>
  <c r="AJ31" i="16"/>
  <c r="AJ30" i="16"/>
  <c r="AJ29" i="16"/>
  <c r="AJ28" i="16"/>
  <c r="AJ27" i="16"/>
  <c r="AJ26" i="16"/>
  <c r="AI21" i="16"/>
  <c r="AH21" i="16"/>
  <c r="AG21" i="16"/>
  <c r="AF21" i="16"/>
  <c r="AF53" i="16" s="1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F2" i="16"/>
  <c r="G2" i="16" s="1"/>
  <c r="E2" i="16"/>
  <c r="G1" i="16"/>
  <c r="E1" i="16"/>
  <c r="H1" i="16"/>
  <c r="F1" i="16"/>
  <c r="E113" i="21" l="1"/>
  <c r="F113" i="21" s="1"/>
  <c r="M38" i="5" a="1"/>
  <c r="M38" i="5" s="1"/>
  <c r="M50" i="5" a="1"/>
  <c r="M50" i="5" s="1"/>
  <c r="M31" i="15" a="1"/>
  <c r="M31" i="15" s="1"/>
  <c r="M43" i="15" a="1"/>
  <c r="M43" i="15" s="1"/>
  <c r="M55" i="15" a="1"/>
  <c r="M55" i="15" s="1"/>
  <c r="M40" i="18" a="1"/>
  <c r="M40" i="18" s="1"/>
  <c r="M52" i="18" a="1"/>
  <c r="M52" i="18" s="1"/>
  <c r="M33" i="19" a="1"/>
  <c r="M33" i="19" s="1"/>
  <c r="H33" i="19" s="1"/>
  <c r="I33" i="19" s="1"/>
  <c r="J33" i="19" s="1"/>
  <c r="K33" i="19" s="1"/>
  <c r="L33" i="19" s="1"/>
  <c r="M45" i="19" a="1"/>
  <c r="M45" i="19" s="1"/>
  <c r="H45" i="19" s="1"/>
  <c r="I45" i="19" s="1"/>
  <c r="J45" i="19" s="1"/>
  <c r="K45" i="19" s="1"/>
  <c r="L45" i="19" s="1"/>
  <c r="M57" i="19" a="1"/>
  <c r="M57" i="19" s="1"/>
  <c r="H57" i="19" s="1"/>
  <c r="I57" i="19" s="1"/>
  <c r="J57" i="19" s="1"/>
  <c r="K57" i="19" s="1"/>
  <c r="L57" i="19" s="1"/>
  <c r="M38" i="21" a="1"/>
  <c r="M38" i="21" s="1"/>
  <c r="H38" i="21" s="1"/>
  <c r="I38" i="21" s="1"/>
  <c r="J38" i="21" s="1"/>
  <c r="K38" i="21" s="1"/>
  <c r="L38" i="21" s="1"/>
  <c r="M50" i="21" a="1"/>
  <c r="M50" i="21" s="1"/>
  <c r="M31" i="5" a="1"/>
  <c r="M31" i="5" s="1"/>
  <c r="M43" i="5" a="1"/>
  <c r="M43" i="5" s="1"/>
  <c r="M55" i="5" a="1"/>
  <c r="M55" i="5" s="1"/>
  <c r="M36" i="15" a="1"/>
  <c r="M36" i="15" s="1"/>
  <c r="M48" i="15" a="1"/>
  <c r="M48" i="15" s="1"/>
  <c r="M33" i="18" a="1"/>
  <c r="M33" i="18" s="1"/>
  <c r="M45" i="18" a="1"/>
  <c r="M45" i="18" s="1"/>
  <c r="M57" i="18" a="1"/>
  <c r="M57" i="18" s="1"/>
  <c r="H57" i="18" s="1"/>
  <c r="I57" i="18" s="1"/>
  <c r="J57" i="18" s="1"/>
  <c r="K57" i="18" s="1"/>
  <c r="L57" i="18" s="1"/>
  <c r="M38" i="19" a="1"/>
  <c r="M38" i="19" s="1"/>
  <c r="M50" i="19" a="1"/>
  <c r="M50" i="19" s="1"/>
  <c r="H50" i="19" s="1"/>
  <c r="I50" i="19" s="1"/>
  <c r="J50" i="19" s="1"/>
  <c r="K50" i="19" s="1"/>
  <c r="L50" i="19" s="1"/>
  <c r="M31" i="21" a="1"/>
  <c r="M31" i="21" s="1"/>
  <c r="H31" i="21" s="1"/>
  <c r="I31" i="21" s="1"/>
  <c r="J31" i="21" s="1"/>
  <c r="K31" i="21" s="1"/>
  <c r="L31" i="21" s="1"/>
  <c r="M43" i="21" a="1"/>
  <c r="M43" i="21" s="1"/>
  <c r="M55" i="21" a="1"/>
  <c r="M55" i="21" s="1"/>
  <c r="M36" i="5" a="1"/>
  <c r="M36" i="5" s="1"/>
  <c r="M48" i="5" a="1"/>
  <c r="M48" i="5" s="1"/>
  <c r="M41" i="15" a="1"/>
  <c r="M41" i="15" s="1"/>
  <c r="M53" i="15" a="1"/>
  <c r="M53" i="15" s="1"/>
  <c r="M38" i="18" a="1"/>
  <c r="M38" i="18" s="1"/>
  <c r="M50" i="18" a="1"/>
  <c r="M50" i="18" s="1"/>
  <c r="M31" i="19" a="1"/>
  <c r="M31" i="19" s="1"/>
  <c r="H31" i="19" s="1"/>
  <c r="I31" i="19" s="1"/>
  <c r="J31" i="19" s="1"/>
  <c r="K31" i="19" s="1"/>
  <c r="L31" i="19" s="1"/>
  <c r="M43" i="19" a="1"/>
  <c r="M43" i="19" s="1"/>
  <c r="H43" i="19" s="1"/>
  <c r="I43" i="19" s="1"/>
  <c r="J43" i="19" s="1"/>
  <c r="K43" i="19" s="1"/>
  <c r="L43" i="19" s="1"/>
  <c r="M55" i="19" a="1"/>
  <c r="M55" i="19" s="1"/>
  <c r="H55" i="19" s="1"/>
  <c r="I55" i="19" s="1"/>
  <c r="J55" i="19" s="1"/>
  <c r="K55" i="19" s="1"/>
  <c r="L55" i="19" s="1"/>
  <c r="M36" i="21" a="1"/>
  <c r="M36" i="21" s="1"/>
  <c r="H36" i="21" s="1"/>
  <c r="I36" i="21" s="1"/>
  <c r="J36" i="21" s="1"/>
  <c r="K36" i="21" s="1"/>
  <c r="L36" i="21" s="1"/>
  <c r="M48" i="21" a="1"/>
  <c r="M48" i="21" s="1"/>
  <c r="M41" i="5" a="1"/>
  <c r="M41" i="5" s="1"/>
  <c r="M53" i="5" a="1"/>
  <c r="M53" i="5" s="1"/>
  <c r="M34" i="15" a="1"/>
  <c r="M34" i="15" s="1"/>
  <c r="M46" i="15" a="1"/>
  <c r="M46" i="15" s="1"/>
  <c r="M58" i="15" a="1"/>
  <c r="M58" i="15" s="1"/>
  <c r="M31" i="18" a="1"/>
  <c r="M31" i="18" s="1"/>
  <c r="M43" i="18" a="1"/>
  <c r="M43" i="18" s="1"/>
  <c r="M55" i="18" a="1"/>
  <c r="M55" i="18" s="1"/>
  <c r="H55" i="18" s="1"/>
  <c r="I55" i="18" s="1"/>
  <c r="J55" i="18" s="1"/>
  <c r="K55" i="18" s="1"/>
  <c r="L55" i="18" s="1"/>
  <c r="M36" i="19" a="1"/>
  <c r="M36" i="19" s="1"/>
  <c r="H36" i="19" s="1"/>
  <c r="I36" i="19" s="1"/>
  <c r="J36" i="19" s="1"/>
  <c r="K36" i="19" s="1"/>
  <c r="L36" i="19" s="1"/>
  <c r="M48" i="19" a="1"/>
  <c r="M48" i="19" s="1"/>
  <c r="H48" i="19" s="1"/>
  <c r="I48" i="19" s="1"/>
  <c r="J48" i="19" s="1"/>
  <c r="K48" i="19" s="1"/>
  <c r="L48" i="19" s="1"/>
  <c r="M41" i="21" a="1"/>
  <c r="M41" i="21" s="1"/>
  <c r="H41" i="21" s="1"/>
  <c r="I41" i="21" s="1"/>
  <c r="J41" i="21" s="1"/>
  <c r="K41" i="21" s="1"/>
  <c r="L41" i="21" s="1"/>
  <c r="M53" i="21" a="1"/>
  <c r="M53" i="21" s="1"/>
  <c r="M34" i="5" a="1"/>
  <c r="M34" i="5" s="1"/>
  <c r="M46" i="5" a="1"/>
  <c r="M46" i="5" s="1"/>
  <c r="M58" i="5" a="1"/>
  <c r="M58" i="5" s="1"/>
  <c r="M39" i="15" a="1"/>
  <c r="M39" i="15" s="1"/>
  <c r="M51" i="15" a="1"/>
  <c r="M51" i="15" s="1"/>
  <c r="M36" i="18" a="1"/>
  <c r="M36" i="18" s="1"/>
  <c r="M48" i="18" a="1"/>
  <c r="M48" i="18" s="1"/>
  <c r="M41" i="19" a="1"/>
  <c r="M41" i="19" s="1"/>
  <c r="M53" i="19" a="1"/>
  <c r="M53" i="19" s="1"/>
  <c r="M34" i="21" a="1"/>
  <c r="M34" i="21" s="1"/>
  <c r="H34" i="21" s="1"/>
  <c r="I34" i="21" s="1"/>
  <c r="J34" i="21" s="1"/>
  <c r="K34" i="21" s="1"/>
  <c r="L34" i="21" s="1"/>
  <c r="M46" i="21" a="1"/>
  <c r="M46" i="21" s="1"/>
  <c r="H46" i="21" s="1"/>
  <c r="I46" i="21" s="1"/>
  <c r="J46" i="21" s="1"/>
  <c r="K46" i="21" s="1"/>
  <c r="L46" i="21" s="1"/>
  <c r="M58" i="21" a="1"/>
  <c r="M58" i="21" s="1"/>
  <c r="M39" i="5" a="1"/>
  <c r="M39" i="5" s="1"/>
  <c r="M51" i="5" a="1"/>
  <c r="M51" i="5" s="1"/>
  <c r="M32" i="15" a="1"/>
  <c r="M32" i="15" s="1"/>
  <c r="M44" i="15" a="1"/>
  <c r="M44" i="15" s="1"/>
  <c r="M56" i="15" a="1"/>
  <c r="M56" i="15" s="1"/>
  <c r="M41" i="18" a="1"/>
  <c r="M41" i="18" s="1"/>
  <c r="M53" i="18" a="1"/>
  <c r="M53" i="18" s="1"/>
  <c r="M34" i="19" a="1"/>
  <c r="M34" i="19" s="1"/>
  <c r="H34" i="19" s="1"/>
  <c r="I34" i="19" s="1"/>
  <c r="J34" i="19" s="1"/>
  <c r="K34" i="19" s="1"/>
  <c r="L34" i="19" s="1"/>
  <c r="M46" i="19" a="1"/>
  <c r="M46" i="19" s="1"/>
  <c r="H46" i="19" s="1"/>
  <c r="I46" i="19" s="1"/>
  <c r="J46" i="19" s="1"/>
  <c r="K46" i="19" s="1"/>
  <c r="L46" i="19" s="1"/>
  <c r="M58" i="19" a="1"/>
  <c r="M58" i="19" s="1"/>
  <c r="H58" i="19" s="1"/>
  <c r="I58" i="19" s="1"/>
  <c r="J58" i="19" s="1"/>
  <c r="K58" i="19" s="1"/>
  <c r="L58" i="19" s="1"/>
  <c r="M39" i="21" a="1"/>
  <c r="M39" i="21" s="1"/>
  <c r="H39" i="21" s="1"/>
  <c r="I39" i="21" s="1"/>
  <c r="J39" i="21" s="1"/>
  <c r="K39" i="21" s="1"/>
  <c r="L39" i="21" s="1"/>
  <c r="M51" i="21" a="1"/>
  <c r="M51" i="21" s="1"/>
  <c r="M32" i="5" a="1"/>
  <c r="M32" i="5" s="1"/>
  <c r="M44" i="5" a="1"/>
  <c r="M44" i="5" s="1"/>
  <c r="M56" i="5" a="1"/>
  <c r="M56" i="5" s="1"/>
  <c r="M37" i="15" a="1"/>
  <c r="M37" i="15" s="1"/>
  <c r="M49" i="15" a="1"/>
  <c r="M49" i="15" s="1"/>
  <c r="M34" i="18" a="1"/>
  <c r="M34" i="18" s="1"/>
  <c r="M46" i="18" a="1"/>
  <c r="M46" i="18" s="1"/>
  <c r="M58" i="18" a="1"/>
  <c r="M58" i="18" s="1"/>
  <c r="H58" i="18" s="1"/>
  <c r="I58" i="18" s="1"/>
  <c r="J58" i="18" s="1"/>
  <c r="K58" i="18" s="1"/>
  <c r="L58" i="18" s="1"/>
  <c r="M39" i="19" a="1"/>
  <c r="M39" i="19" s="1"/>
  <c r="H39" i="19" s="1"/>
  <c r="I39" i="19" s="1"/>
  <c r="J39" i="19" s="1"/>
  <c r="K39" i="19" s="1"/>
  <c r="L39" i="19" s="1"/>
  <c r="M51" i="19" a="1"/>
  <c r="M51" i="19" s="1"/>
  <c r="H51" i="19" s="1"/>
  <c r="I51" i="19" s="1"/>
  <c r="J51" i="19" s="1"/>
  <c r="K51" i="19" s="1"/>
  <c r="L51" i="19" s="1"/>
  <c r="M32" i="21" a="1"/>
  <c r="M32" i="21" s="1"/>
  <c r="H32" i="21" s="1"/>
  <c r="I32" i="21" s="1"/>
  <c r="J32" i="21" s="1"/>
  <c r="K32" i="21" s="1"/>
  <c r="L32" i="21" s="1"/>
  <c r="M44" i="21" a="1"/>
  <c r="M44" i="21" s="1"/>
  <c r="M56" i="21" a="1"/>
  <c r="M56" i="21" s="1"/>
  <c r="M37" i="5" a="1"/>
  <c r="M37" i="5" s="1"/>
  <c r="M49" i="5" a="1"/>
  <c r="M49" i="5" s="1"/>
  <c r="M42" i="15" a="1"/>
  <c r="M42" i="15" s="1"/>
  <c r="M54" i="15" a="1"/>
  <c r="M54" i="15" s="1"/>
  <c r="M39" i="18" a="1"/>
  <c r="M39" i="18" s="1"/>
  <c r="M51" i="18" a="1"/>
  <c r="M51" i="18" s="1"/>
  <c r="M32" i="19" a="1"/>
  <c r="M32" i="19" s="1"/>
  <c r="H32" i="19" s="1"/>
  <c r="I32" i="19" s="1"/>
  <c r="J32" i="19" s="1"/>
  <c r="K32" i="19" s="1"/>
  <c r="L32" i="19" s="1"/>
  <c r="M44" i="19" a="1"/>
  <c r="M44" i="19" s="1"/>
  <c r="H44" i="19" s="1"/>
  <c r="I44" i="19" s="1"/>
  <c r="J44" i="19" s="1"/>
  <c r="K44" i="19" s="1"/>
  <c r="L44" i="19" s="1"/>
  <c r="M56" i="19" a="1"/>
  <c r="M56" i="19" s="1"/>
  <c r="H56" i="19" s="1"/>
  <c r="I56" i="19" s="1"/>
  <c r="J56" i="19" s="1"/>
  <c r="K56" i="19" s="1"/>
  <c r="L56" i="19" s="1"/>
  <c r="M37" i="21" a="1"/>
  <c r="M37" i="21" s="1"/>
  <c r="H37" i="21" s="1"/>
  <c r="I37" i="21" s="1"/>
  <c r="J37" i="21" s="1"/>
  <c r="K37" i="21" s="1"/>
  <c r="L37" i="21" s="1"/>
  <c r="M49" i="21" a="1"/>
  <c r="M49" i="21" s="1"/>
  <c r="M42" i="5" a="1"/>
  <c r="M42" i="5" s="1"/>
  <c r="M54" i="5" a="1"/>
  <c r="M54" i="5" s="1"/>
  <c r="M35" i="15" a="1"/>
  <c r="M35" i="15" s="1"/>
  <c r="M47" i="15" a="1"/>
  <c r="M47" i="15" s="1"/>
  <c r="M59" i="15" a="1"/>
  <c r="M59" i="15" s="1"/>
  <c r="M83" i="15" a="1"/>
  <c r="M83" i="15" s="1"/>
  <c r="M32" i="18" a="1"/>
  <c r="M32" i="18" s="1"/>
  <c r="M44" i="18" a="1"/>
  <c r="M44" i="18" s="1"/>
  <c r="M56" i="18" a="1"/>
  <c r="M56" i="18" s="1"/>
  <c r="H56" i="18" s="1"/>
  <c r="I56" i="18" s="1"/>
  <c r="J56" i="18" s="1"/>
  <c r="K56" i="18" s="1"/>
  <c r="L56" i="18" s="1"/>
  <c r="M37" i="19" a="1"/>
  <c r="M37" i="19" s="1"/>
  <c r="H37" i="19" s="1"/>
  <c r="I37" i="19" s="1"/>
  <c r="J37" i="19" s="1"/>
  <c r="K37" i="19" s="1"/>
  <c r="L37" i="19" s="1"/>
  <c r="M49" i="19" a="1"/>
  <c r="M49" i="19" s="1"/>
  <c r="H49" i="19" s="1"/>
  <c r="I49" i="19" s="1"/>
  <c r="J49" i="19" s="1"/>
  <c r="K49" i="19" s="1"/>
  <c r="L49" i="19" s="1"/>
  <c r="M42" i="21" a="1"/>
  <c r="M42" i="21" s="1"/>
  <c r="M54" i="21" a="1"/>
  <c r="M54" i="21" s="1"/>
  <c r="M66" i="21" a="1"/>
  <c r="M66" i="21" s="1"/>
  <c r="M78" i="21" a="1"/>
  <c r="M78" i="21" s="1"/>
  <c r="M90" i="21" a="1"/>
  <c r="M90" i="21" s="1"/>
  <c r="M102" i="21" a="1"/>
  <c r="M102" i="21" s="1"/>
  <c r="M114" i="21" a="1"/>
  <c r="M114" i="21" s="1"/>
  <c r="C84" i="16"/>
  <c r="C113" i="16" s="1"/>
  <c r="M35" i="5" a="1"/>
  <c r="M35" i="5" s="1"/>
  <c r="H35" i="5" s="1"/>
  <c r="I35" i="5" s="1"/>
  <c r="J35" i="5" s="1"/>
  <c r="K35" i="5" s="1"/>
  <c r="L35" i="5" s="1"/>
  <c r="M47" i="5" a="1"/>
  <c r="M47" i="5" s="1"/>
  <c r="H47" i="5" s="1"/>
  <c r="I47" i="5" s="1"/>
  <c r="J47" i="5" s="1"/>
  <c r="K47" i="5" s="1"/>
  <c r="L47" i="5" s="1"/>
  <c r="M59" i="5" a="1"/>
  <c r="M59" i="5" s="1"/>
  <c r="H59" i="5" s="1"/>
  <c r="I59" i="5" s="1"/>
  <c r="J59" i="5" s="1"/>
  <c r="K59" i="5" s="1"/>
  <c r="L59" i="5" s="1"/>
  <c r="M71" i="5" a="1"/>
  <c r="M71" i="5" s="1"/>
  <c r="H71" i="5" s="1"/>
  <c r="I71" i="5" s="1"/>
  <c r="J71" i="5" s="1"/>
  <c r="K71" i="5" s="1"/>
  <c r="L71" i="5" s="1"/>
  <c r="M83" i="5" a="1"/>
  <c r="M83" i="5" s="1"/>
  <c r="M107" i="5" a="1"/>
  <c r="M107" i="5" s="1"/>
  <c r="M40" i="15" a="1"/>
  <c r="M40" i="15" s="1"/>
  <c r="M52" i="15" a="1"/>
  <c r="M52" i="15" s="1"/>
  <c r="M64" i="15" a="1"/>
  <c r="M64" i="15" s="1"/>
  <c r="M76" i="15" a="1"/>
  <c r="M76" i="15" s="1"/>
  <c r="M88" i="15" a="1"/>
  <c r="M88" i="15" s="1"/>
  <c r="M100" i="15" a="1"/>
  <c r="M100" i="15" s="1"/>
  <c r="M112" i="15" a="1"/>
  <c r="M112" i="15" s="1"/>
  <c r="M37" i="18" a="1"/>
  <c r="M37" i="18" s="1"/>
  <c r="H37" i="18" s="1"/>
  <c r="I37" i="18" s="1"/>
  <c r="J37" i="18" s="1"/>
  <c r="K37" i="18" s="1"/>
  <c r="L37" i="18" s="1"/>
  <c r="M49" i="18" a="1"/>
  <c r="M49" i="18" s="1"/>
  <c r="H49" i="18" s="1"/>
  <c r="I49" i="18" s="1"/>
  <c r="J49" i="18" s="1"/>
  <c r="K49" i="18" s="1"/>
  <c r="L49" i="18" s="1"/>
  <c r="M61" i="18" a="1"/>
  <c r="M61" i="18" s="1"/>
  <c r="H61" i="18" s="1"/>
  <c r="I61" i="18" s="1"/>
  <c r="J61" i="18" s="1"/>
  <c r="K61" i="18" s="1"/>
  <c r="L61" i="18" s="1"/>
  <c r="M73" i="18" a="1"/>
  <c r="M73" i="18" s="1"/>
  <c r="M85" i="18" a="1"/>
  <c r="M85" i="18" s="1"/>
  <c r="M97" i="18" a="1"/>
  <c r="M97" i="18" s="1"/>
  <c r="M109" i="18" a="1"/>
  <c r="M109" i="18" s="1"/>
  <c r="M42" i="19" a="1"/>
  <c r="M42" i="19" s="1"/>
  <c r="M54" i="19" a="1"/>
  <c r="M54" i="19" s="1"/>
  <c r="M66" i="19" a="1"/>
  <c r="M66" i="19" s="1"/>
  <c r="M78" i="19" a="1"/>
  <c r="M78" i="19" s="1"/>
  <c r="M90" i="19" a="1"/>
  <c r="M90" i="19" s="1"/>
  <c r="H90" i="19" s="1"/>
  <c r="I90" i="19" s="1"/>
  <c r="J90" i="19" s="1"/>
  <c r="K90" i="19" s="1"/>
  <c r="L90" i="19" s="1"/>
  <c r="M102" i="19" a="1"/>
  <c r="M102" i="19" s="1"/>
  <c r="H102" i="19" s="1"/>
  <c r="I102" i="19" s="1"/>
  <c r="J102" i="19" s="1"/>
  <c r="K102" i="19" s="1"/>
  <c r="L102" i="19" s="1"/>
  <c r="M114" i="19" a="1"/>
  <c r="M114" i="19" s="1"/>
  <c r="H114" i="19" s="1"/>
  <c r="I114" i="19" s="1"/>
  <c r="J114" i="19" s="1"/>
  <c r="K114" i="19" s="1"/>
  <c r="L114" i="19" s="1"/>
  <c r="M35" i="21" a="1"/>
  <c r="M35" i="21" s="1"/>
  <c r="H35" i="21" s="1"/>
  <c r="I35" i="21" s="1"/>
  <c r="J35" i="21" s="1"/>
  <c r="K35" i="21" s="1"/>
  <c r="L35" i="21" s="1"/>
  <c r="M47" i="21" a="1"/>
  <c r="M47" i="21" s="1"/>
  <c r="H47" i="21" s="1"/>
  <c r="I47" i="21" s="1"/>
  <c r="J47" i="21" s="1"/>
  <c r="K47" i="21" s="1"/>
  <c r="L47" i="21" s="1"/>
  <c r="M59" i="21" a="1"/>
  <c r="M59" i="21" s="1"/>
  <c r="M71" i="21" a="1"/>
  <c r="M71" i="21" s="1"/>
  <c r="M83" i="21" a="1"/>
  <c r="M83" i="21" s="1"/>
  <c r="M95" i="21" a="1"/>
  <c r="M95" i="21" s="1"/>
  <c r="M107" i="21" a="1"/>
  <c r="M107" i="21" s="1"/>
  <c r="M40" i="5" a="1"/>
  <c r="M40" i="5" s="1"/>
  <c r="M52" i="5" a="1"/>
  <c r="M52" i="5" s="1"/>
  <c r="M64" i="5" a="1"/>
  <c r="M64" i="5" s="1"/>
  <c r="H64" i="5" s="1"/>
  <c r="I64" i="5" s="1"/>
  <c r="J64" i="5" s="1"/>
  <c r="K64" i="5" s="1"/>
  <c r="L64" i="5" s="1"/>
  <c r="M76" i="5" a="1"/>
  <c r="M76" i="5" s="1"/>
  <c r="H76" i="5" s="1"/>
  <c r="I76" i="5" s="1"/>
  <c r="J76" i="5" s="1"/>
  <c r="K76" i="5" s="1"/>
  <c r="L76" i="5" s="1"/>
  <c r="M88" i="5" a="1"/>
  <c r="M88" i="5" s="1"/>
  <c r="H88" i="5" s="1"/>
  <c r="I88" i="5" s="1"/>
  <c r="J88" i="5" s="1"/>
  <c r="K88" i="5" s="1"/>
  <c r="L88" i="5" s="1"/>
  <c r="M100" i="5" a="1"/>
  <c r="M100" i="5" s="1"/>
  <c r="H100" i="5" s="1"/>
  <c r="I100" i="5" s="1"/>
  <c r="J100" i="5" s="1"/>
  <c r="K100" i="5" s="1"/>
  <c r="L100" i="5" s="1"/>
  <c r="M112" i="5" a="1"/>
  <c r="M112" i="5" s="1"/>
  <c r="H112" i="5" s="1"/>
  <c r="I112" i="5" s="1"/>
  <c r="J112" i="5" s="1"/>
  <c r="K112" i="5" s="1"/>
  <c r="L112" i="5" s="1"/>
  <c r="M33" i="15" a="1"/>
  <c r="M33" i="15" s="1"/>
  <c r="M45" i="15" a="1"/>
  <c r="M45" i="15" s="1"/>
  <c r="M57" i="15" a="1"/>
  <c r="M57" i="15" s="1"/>
  <c r="M69" i="15" a="1"/>
  <c r="M69" i="15" s="1"/>
  <c r="M81" i="15" a="1"/>
  <c r="M81" i="15" s="1"/>
  <c r="M93" i="15" a="1"/>
  <c r="M93" i="15" s="1"/>
  <c r="M105" i="15" a="1"/>
  <c r="M105" i="15" s="1"/>
  <c r="M117" i="15" a="1"/>
  <c r="M117" i="15" s="1"/>
  <c r="H117" i="15" s="1"/>
  <c r="I117" i="15" s="1"/>
  <c r="J117" i="15" s="1"/>
  <c r="K117" i="15" s="1"/>
  <c r="L117" i="15" s="1"/>
  <c r="M42" i="18" a="1"/>
  <c r="M42" i="18" s="1"/>
  <c r="H42" i="18" s="1"/>
  <c r="I42" i="18" s="1"/>
  <c r="J42" i="18" s="1"/>
  <c r="K42" i="18" s="1"/>
  <c r="L42" i="18" s="1"/>
  <c r="M54" i="18" a="1"/>
  <c r="M54" i="18" s="1"/>
  <c r="H54" i="18" s="1"/>
  <c r="I54" i="18" s="1"/>
  <c r="J54" i="18" s="1"/>
  <c r="K54" i="18" s="1"/>
  <c r="L54" i="18" s="1"/>
  <c r="M66" i="18" a="1"/>
  <c r="M66" i="18" s="1"/>
  <c r="H66" i="18" s="1"/>
  <c r="I66" i="18" s="1"/>
  <c r="J66" i="18" s="1"/>
  <c r="K66" i="18" s="1"/>
  <c r="L66" i="18" s="1"/>
  <c r="M78" i="18" a="1"/>
  <c r="M78" i="18" s="1"/>
  <c r="M90" i="18" a="1"/>
  <c r="M90" i="18" s="1"/>
  <c r="M102" i="18" a="1"/>
  <c r="M102" i="18" s="1"/>
  <c r="M114" i="18" a="1"/>
  <c r="M114" i="18" s="1"/>
  <c r="M35" i="19" a="1"/>
  <c r="M35" i="19" s="1"/>
  <c r="M47" i="19" a="1"/>
  <c r="M47" i="19" s="1"/>
  <c r="M59" i="19" a="1"/>
  <c r="M59" i="19" s="1"/>
  <c r="M71" i="19" a="1"/>
  <c r="M71" i="19" s="1"/>
  <c r="M83" i="19" a="1"/>
  <c r="M83" i="19" s="1"/>
  <c r="H83" i="19" s="1"/>
  <c r="I83" i="19" s="1"/>
  <c r="J83" i="19" s="1"/>
  <c r="K83" i="19" s="1"/>
  <c r="L83" i="19" s="1"/>
  <c r="M95" i="19" a="1"/>
  <c r="M95" i="19" s="1"/>
  <c r="H95" i="19" s="1"/>
  <c r="I95" i="19" s="1"/>
  <c r="J95" i="19" s="1"/>
  <c r="K95" i="19" s="1"/>
  <c r="L95" i="19" s="1"/>
  <c r="M107" i="19" a="1"/>
  <c r="M107" i="19" s="1"/>
  <c r="H107" i="19" s="1"/>
  <c r="I107" i="19" s="1"/>
  <c r="J107" i="19" s="1"/>
  <c r="K107" i="19" s="1"/>
  <c r="L107" i="19" s="1"/>
  <c r="M40" i="21" a="1"/>
  <c r="M40" i="21" s="1"/>
  <c r="H40" i="21" s="1"/>
  <c r="I40" i="21" s="1"/>
  <c r="J40" i="21" s="1"/>
  <c r="K40" i="21" s="1"/>
  <c r="L40" i="21" s="1"/>
  <c r="M52" i="21" a="1"/>
  <c r="M52" i="21" s="1"/>
  <c r="M64" i="21" a="1"/>
  <c r="M64" i="21" s="1"/>
  <c r="M76" i="21" a="1"/>
  <c r="M76" i="21" s="1"/>
  <c r="M88" i="21" a="1"/>
  <c r="M88" i="21" s="1"/>
  <c r="M100" i="21" a="1"/>
  <c r="M100" i="21" s="1"/>
  <c r="M112" i="21" a="1"/>
  <c r="M112" i="21" s="1"/>
  <c r="M33" i="5" a="1"/>
  <c r="M33" i="5" s="1"/>
  <c r="M45" i="5" a="1"/>
  <c r="M45" i="5" s="1"/>
  <c r="H45" i="5" s="1"/>
  <c r="I45" i="5" s="1"/>
  <c r="J45" i="5" s="1"/>
  <c r="K45" i="5" s="1"/>
  <c r="L45" i="5" s="1"/>
  <c r="M57" i="5" a="1"/>
  <c r="M57" i="5" s="1"/>
  <c r="H57" i="5" s="1"/>
  <c r="I57" i="5" s="1"/>
  <c r="J57" i="5" s="1"/>
  <c r="K57" i="5" s="1"/>
  <c r="L57" i="5" s="1"/>
  <c r="M69" i="5" a="1"/>
  <c r="M69" i="5" s="1"/>
  <c r="H69" i="5" s="1"/>
  <c r="I69" i="5" s="1"/>
  <c r="J69" i="5" s="1"/>
  <c r="K69" i="5" s="1"/>
  <c r="L69" i="5" s="1"/>
  <c r="M81" i="5" a="1"/>
  <c r="M81" i="5" s="1"/>
  <c r="H81" i="5" s="1"/>
  <c r="I81" i="5" s="1"/>
  <c r="J81" i="5" s="1"/>
  <c r="K81" i="5" s="1"/>
  <c r="L81" i="5" s="1"/>
  <c r="M93" i="5" a="1"/>
  <c r="M93" i="5" s="1"/>
  <c r="H93" i="5" s="1"/>
  <c r="I93" i="5" s="1"/>
  <c r="J93" i="5" s="1"/>
  <c r="K93" i="5" s="1"/>
  <c r="L93" i="5" s="1"/>
  <c r="M105" i="5" a="1"/>
  <c r="M105" i="5" s="1"/>
  <c r="M117" i="5" a="1"/>
  <c r="M117" i="5" s="1"/>
  <c r="M38" i="15" a="1"/>
  <c r="M38" i="15" s="1"/>
  <c r="M50" i="15" a="1"/>
  <c r="M50" i="15" s="1"/>
  <c r="M62" i="15" a="1"/>
  <c r="M62" i="15" s="1"/>
  <c r="M74" i="15" a="1"/>
  <c r="M74" i="15" s="1"/>
  <c r="M86" i="15" a="1"/>
  <c r="M86" i="15" s="1"/>
  <c r="M98" i="15" a="1"/>
  <c r="M98" i="15" s="1"/>
  <c r="M110" i="15" a="1"/>
  <c r="M110" i="15" s="1"/>
  <c r="H110" i="15" s="1"/>
  <c r="I110" i="15" s="1"/>
  <c r="J110" i="15" s="1"/>
  <c r="K110" i="15" s="1"/>
  <c r="L110" i="15" s="1"/>
  <c r="M35" i="18" a="1"/>
  <c r="M35" i="18" s="1"/>
  <c r="M47" i="18" a="1"/>
  <c r="M47" i="18" s="1"/>
  <c r="H47" i="18" s="1"/>
  <c r="I47" i="18" s="1"/>
  <c r="J47" i="18" s="1"/>
  <c r="K47" i="18" s="1"/>
  <c r="L47" i="18" s="1"/>
  <c r="M59" i="18" a="1"/>
  <c r="M59" i="18" s="1"/>
  <c r="H59" i="18" s="1"/>
  <c r="I59" i="18" s="1"/>
  <c r="J59" i="18" s="1"/>
  <c r="K59" i="18" s="1"/>
  <c r="L59" i="18" s="1"/>
  <c r="M71" i="18" a="1"/>
  <c r="M71" i="18" s="1"/>
  <c r="H71" i="18" s="1"/>
  <c r="I71" i="18" s="1"/>
  <c r="J71" i="18" s="1"/>
  <c r="K71" i="18" s="1"/>
  <c r="L71" i="18" s="1"/>
  <c r="M83" i="18" a="1"/>
  <c r="M83" i="18" s="1"/>
  <c r="M95" i="18" a="1"/>
  <c r="M95" i="18" s="1"/>
  <c r="M107" i="18" a="1"/>
  <c r="M107" i="18" s="1"/>
  <c r="M40" i="19" a="1"/>
  <c r="M40" i="19" s="1"/>
  <c r="M52" i="19" a="1"/>
  <c r="M52" i="19" s="1"/>
  <c r="M64" i="19" a="1"/>
  <c r="M64" i="19" s="1"/>
  <c r="M76" i="19" a="1"/>
  <c r="M76" i="19" s="1"/>
  <c r="M88" i="19" a="1"/>
  <c r="M88" i="19" s="1"/>
  <c r="H88" i="19" s="1"/>
  <c r="I88" i="19" s="1"/>
  <c r="J88" i="19" s="1"/>
  <c r="K88" i="19" s="1"/>
  <c r="L88" i="19" s="1"/>
  <c r="M100" i="19" a="1"/>
  <c r="M100" i="19" s="1"/>
  <c r="H100" i="19" s="1"/>
  <c r="I100" i="19" s="1"/>
  <c r="J100" i="19" s="1"/>
  <c r="K100" i="19" s="1"/>
  <c r="L100" i="19" s="1"/>
  <c r="M112" i="19" a="1"/>
  <c r="M112" i="19" s="1"/>
  <c r="H112" i="19" s="1"/>
  <c r="I112" i="19" s="1"/>
  <c r="J112" i="19" s="1"/>
  <c r="K112" i="19" s="1"/>
  <c r="L112" i="19" s="1"/>
  <c r="M33" i="21" a="1"/>
  <c r="M33" i="21" s="1"/>
  <c r="H33" i="21" s="1"/>
  <c r="I33" i="21" s="1"/>
  <c r="J33" i="21" s="1"/>
  <c r="K33" i="21" s="1"/>
  <c r="L33" i="21" s="1"/>
  <c r="M45" i="21" a="1"/>
  <c r="M45" i="21" s="1"/>
  <c r="H45" i="21" s="1"/>
  <c r="I45" i="21" s="1"/>
  <c r="J45" i="21" s="1"/>
  <c r="K45" i="21" s="1"/>
  <c r="L45" i="21" s="1"/>
  <c r="M57" i="21" a="1"/>
  <c r="M57" i="21" s="1"/>
  <c r="M69" i="21" a="1"/>
  <c r="M69" i="21" s="1"/>
  <c r="M81" i="21" a="1"/>
  <c r="M81" i="21" s="1"/>
  <c r="M93" i="21" a="1"/>
  <c r="M93" i="21" s="1"/>
  <c r="H93" i="21" s="1"/>
  <c r="I93" i="21" s="1"/>
  <c r="J93" i="21" s="1"/>
  <c r="K93" i="21" s="1"/>
  <c r="L93" i="21" s="1"/>
  <c r="M105" i="21" a="1"/>
  <c r="M105" i="21" s="1"/>
  <c r="G87" i="31"/>
  <c r="E87" i="31" s="1"/>
  <c r="F87" i="31" s="1"/>
  <c r="G58" i="31"/>
  <c r="G116" i="31"/>
  <c r="E116" i="31" s="1"/>
  <c r="F116" i="31" s="1"/>
  <c r="G29" i="31"/>
  <c r="E29" i="31" s="1"/>
  <c r="F29" i="31" s="1"/>
  <c r="E70" i="21"/>
  <c r="F70" i="21" s="1"/>
  <c r="E109" i="21"/>
  <c r="F109" i="21" s="1"/>
  <c r="E107" i="21"/>
  <c r="F107" i="21" s="1"/>
  <c r="H107" i="21"/>
  <c r="I107" i="21" s="1"/>
  <c r="J107" i="21" s="1"/>
  <c r="K107" i="21" s="1"/>
  <c r="L107" i="21" s="1"/>
  <c r="E68" i="21"/>
  <c r="F68" i="21" s="1"/>
  <c r="E56" i="18"/>
  <c r="F56" i="18" s="1"/>
  <c r="E116" i="18"/>
  <c r="F116" i="18" s="1"/>
  <c r="E83" i="21"/>
  <c r="F83" i="21" s="1"/>
  <c r="E84" i="21"/>
  <c r="F84" i="21" s="1"/>
  <c r="E108" i="21"/>
  <c r="F108" i="21" s="1"/>
  <c r="E115" i="21"/>
  <c r="F115" i="21" s="1"/>
  <c r="E44" i="5"/>
  <c r="F44" i="5" s="1"/>
  <c r="E40" i="15"/>
  <c r="F40" i="15" s="1"/>
  <c r="H44" i="18"/>
  <c r="I44" i="18" s="1"/>
  <c r="J44" i="18" s="1"/>
  <c r="K44" i="18" s="1"/>
  <c r="L44" i="18" s="1"/>
  <c r="E96" i="19"/>
  <c r="F96" i="19" s="1"/>
  <c r="E53" i="21"/>
  <c r="F53" i="21" s="1"/>
  <c r="E19" i="5"/>
  <c r="F19" i="5" s="1"/>
  <c r="H53" i="21"/>
  <c r="I53" i="21" s="1"/>
  <c r="J53" i="21" s="1"/>
  <c r="K53" i="21" s="1"/>
  <c r="L53" i="21" s="1"/>
  <c r="E43" i="21"/>
  <c r="F43" i="21" s="1"/>
  <c r="E42" i="15"/>
  <c r="F42" i="15" s="1"/>
  <c r="E94" i="18"/>
  <c r="F94" i="18" s="1"/>
  <c r="E106" i="18"/>
  <c r="F106" i="18" s="1"/>
  <c r="E51" i="15"/>
  <c r="F51" i="15" s="1"/>
  <c r="E110" i="18"/>
  <c r="F110" i="18" s="1"/>
  <c r="E117" i="19"/>
  <c r="F117" i="19" s="1"/>
  <c r="E13" i="21"/>
  <c r="F13" i="21" s="1"/>
  <c r="E22" i="21"/>
  <c r="F22" i="21" s="1"/>
  <c r="E25" i="21"/>
  <c r="F25" i="21" s="1"/>
  <c r="E28" i="21"/>
  <c r="F28" i="21" s="1"/>
  <c r="E81" i="21"/>
  <c r="F81" i="21" s="1"/>
  <c r="E52" i="5"/>
  <c r="F52" i="5" s="1"/>
  <c r="E115" i="19"/>
  <c r="F115" i="19" s="1"/>
  <c r="H16" i="21"/>
  <c r="I16" i="21" s="1"/>
  <c r="J16" i="21" s="1"/>
  <c r="K16" i="21" s="1"/>
  <c r="L16" i="21" s="1"/>
  <c r="H22" i="21"/>
  <c r="I22" i="21" s="1"/>
  <c r="J22" i="21" s="1"/>
  <c r="K22" i="21" s="1"/>
  <c r="L22" i="21" s="1"/>
  <c r="E89" i="5"/>
  <c r="F89" i="5" s="1"/>
  <c r="E101" i="5"/>
  <c r="F101" i="5" s="1"/>
  <c r="E23" i="15"/>
  <c r="F23" i="15" s="1"/>
  <c r="E29" i="15"/>
  <c r="F29" i="15" s="1"/>
  <c r="E47" i="18"/>
  <c r="F47" i="18" s="1"/>
  <c r="E78" i="18"/>
  <c r="F78" i="18" s="1"/>
  <c r="E83" i="5"/>
  <c r="F83" i="5" s="1"/>
  <c r="E100" i="5"/>
  <c r="F100" i="5" s="1"/>
  <c r="BI55" i="28"/>
  <c r="BB51" i="28"/>
  <c r="E31" i="5"/>
  <c r="F31" i="5" s="1"/>
  <c r="E67" i="36"/>
  <c r="F67" i="36" s="1"/>
  <c r="E115" i="36"/>
  <c r="F115" i="36" s="1"/>
  <c r="E31" i="19"/>
  <c r="F31" i="19" s="1"/>
  <c r="E43" i="19"/>
  <c r="F43" i="19" s="1"/>
  <c r="E71" i="15"/>
  <c r="F71" i="15" s="1"/>
  <c r="E95" i="15"/>
  <c r="F95" i="15" s="1"/>
  <c r="E87" i="18"/>
  <c r="F87" i="18" s="1"/>
  <c r="E72" i="36"/>
  <c r="F72" i="36" s="1"/>
  <c r="E53" i="5"/>
  <c r="F53" i="5" s="1"/>
  <c r="E43" i="15"/>
  <c r="F43" i="15" s="1"/>
  <c r="E83" i="18"/>
  <c r="F83" i="18" s="1"/>
  <c r="E29" i="5"/>
  <c r="F29" i="5" s="1"/>
  <c r="E58" i="5"/>
  <c r="F58" i="5" s="1"/>
  <c r="E103" i="5"/>
  <c r="F103" i="5" s="1"/>
  <c r="E45" i="18"/>
  <c r="F45" i="18" s="1"/>
  <c r="E82" i="15"/>
  <c r="F82" i="15" s="1"/>
  <c r="H6" i="5"/>
  <c r="I6" i="5" s="1"/>
  <c r="J6" i="5" s="1"/>
  <c r="K6" i="5" s="1"/>
  <c r="L6" i="5" s="1"/>
  <c r="H21" i="5"/>
  <c r="I21" i="5" s="1"/>
  <c r="J21" i="5" s="1"/>
  <c r="K21" i="5" s="1"/>
  <c r="L21" i="5" s="1"/>
  <c r="E64" i="36"/>
  <c r="F64" i="36" s="1"/>
  <c r="E45" i="5"/>
  <c r="F45" i="5" s="1"/>
  <c r="E78" i="5"/>
  <c r="F78" i="5" s="1"/>
  <c r="H12" i="15"/>
  <c r="I12" i="15" s="1"/>
  <c r="J12" i="15" s="1"/>
  <c r="K12" i="15" s="1"/>
  <c r="L12" i="15" s="1"/>
  <c r="AP22" i="28"/>
  <c r="AP86" i="28" s="1"/>
  <c r="BI50" i="28"/>
  <c r="H44" i="15"/>
  <c r="I44" i="15" s="1"/>
  <c r="J44" i="15" s="1"/>
  <c r="K44" i="15" s="1"/>
  <c r="L44" i="15" s="1"/>
  <c r="E61" i="18"/>
  <c r="F61" i="18" s="1"/>
  <c r="E73" i="18"/>
  <c r="F73" i="18" s="1"/>
  <c r="H20" i="19"/>
  <c r="I20" i="19" s="1"/>
  <c r="J20" i="19" s="1"/>
  <c r="K20" i="19" s="1"/>
  <c r="L20" i="19" s="1"/>
  <c r="E90" i="15"/>
  <c r="F90" i="15" s="1"/>
  <c r="BI33" i="28"/>
  <c r="BI56" i="28"/>
  <c r="E43" i="36"/>
  <c r="F43" i="36" s="1"/>
  <c r="E13" i="15"/>
  <c r="F13" i="15" s="1"/>
  <c r="E16" i="15"/>
  <c r="F16" i="15" s="1"/>
  <c r="H40" i="18"/>
  <c r="I40" i="18" s="1"/>
  <c r="J40" i="18" s="1"/>
  <c r="K40" i="18" s="1"/>
  <c r="L40" i="18" s="1"/>
  <c r="E34" i="36"/>
  <c r="F34" i="36" s="1"/>
  <c r="E100" i="18"/>
  <c r="F100" i="18" s="1"/>
  <c r="E107" i="18"/>
  <c r="F107" i="18" s="1"/>
  <c r="E74" i="18"/>
  <c r="F74" i="18" s="1"/>
  <c r="E78" i="19"/>
  <c r="F78" i="19" s="1"/>
  <c r="E114" i="19"/>
  <c r="F114" i="19" s="1"/>
  <c r="AU31" i="28"/>
  <c r="E24" i="5"/>
  <c r="F24" i="5" s="1"/>
  <c r="H44" i="5"/>
  <c r="I44" i="5" s="1"/>
  <c r="J44" i="5" s="1"/>
  <c r="K44" i="5" s="1"/>
  <c r="L44" i="5" s="1"/>
  <c r="H29" i="15"/>
  <c r="I29" i="15" s="1"/>
  <c r="J29" i="15" s="1"/>
  <c r="K29" i="15" s="1"/>
  <c r="L29" i="15" s="1"/>
  <c r="E32" i="15"/>
  <c r="F32" i="15" s="1"/>
  <c r="H34" i="15"/>
  <c r="I34" i="15" s="1"/>
  <c r="J34" i="15" s="1"/>
  <c r="K34" i="15" s="1"/>
  <c r="L34" i="15" s="1"/>
  <c r="E46" i="15"/>
  <c r="F46" i="15" s="1"/>
  <c r="E58" i="15"/>
  <c r="F58" i="15" s="1"/>
  <c r="E65" i="15"/>
  <c r="F65" i="15" s="1"/>
  <c r="E89" i="15"/>
  <c r="F89" i="15" s="1"/>
  <c r="AN76" i="28"/>
  <c r="E60" i="21"/>
  <c r="F60" i="21" s="1"/>
  <c r="E91" i="19"/>
  <c r="F91" i="19" s="1"/>
  <c r="AU52" i="28"/>
  <c r="E104" i="36"/>
  <c r="F104" i="36" s="1"/>
  <c r="E116" i="36"/>
  <c r="F116" i="36" s="1"/>
  <c r="E63" i="5"/>
  <c r="F63" i="5" s="1"/>
  <c r="E70" i="5"/>
  <c r="F70" i="5" s="1"/>
  <c r="E94" i="5"/>
  <c r="F94" i="5" s="1"/>
  <c r="E106" i="5"/>
  <c r="F106" i="5" s="1"/>
  <c r="E63" i="19"/>
  <c r="F63" i="19" s="1"/>
  <c r="E106" i="19"/>
  <c r="F106" i="19" s="1"/>
  <c r="E5" i="21"/>
  <c r="F5" i="21" s="1"/>
  <c r="E23" i="21"/>
  <c r="F23" i="21" s="1"/>
  <c r="E26" i="21"/>
  <c r="F26" i="21" s="1"/>
  <c r="E66" i="36"/>
  <c r="F66" i="36" s="1"/>
  <c r="E75" i="5"/>
  <c r="F75" i="5" s="1"/>
  <c r="E86" i="18"/>
  <c r="F86" i="18" s="1"/>
  <c r="H11" i="21"/>
  <c r="I11" i="21" s="1"/>
  <c r="J11" i="21" s="1"/>
  <c r="K11" i="21" s="1"/>
  <c r="L11" i="21" s="1"/>
  <c r="E44" i="21"/>
  <c r="F44" i="21" s="1"/>
  <c r="BB32" i="28"/>
  <c r="BI31" i="28"/>
  <c r="E3" i="15"/>
  <c r="F3" i="15" s="1"/>
  <c r="H46" i="15"/>
  <c r="I46" i="15" s="1"/>
  <c r="J46" i="15" s="1"/>
  <c r="K46" i="15" s="1"/>
  <c r="L46" i="15" s="1"/>
  <c r="H51" i="18"/>
  <c r="I51" i="18" s="1"/>
  <c r="J51" i="18" s="1"/>
  <c r="K51" i="18" s="1"/>
  <c r="L51" i="18" s="1"/>
  <c r="E104" i="21"/>
  <c r="F104" i="21" s="1"/>
  <c r="H52" i="5"/>
  <c r="I52" i="5" s="1"/>
  <c r="J52" i="5" s="1"/>
  <c r="K52" i="5" s="1"/>
  <c r="L52" i="5" s="1"/>
  <c r="E107" i="5"/>
  <c r="F107" i="5" s="1"/>
  <c r="E106" i="15"/>
  <c r="F106" i="15" s="1"/>
  <c r="E28" i="19"/>
  <c r="F28" i="19" s="1"/>
  <c r="E64" i="19"/>
  <c r="F64" i="19" s="1"/>
  <c r="H54" i="21"/>
  <c r="I54" i="21" s="1"/>
  <c r="J54" i="21" s="1"/>
  <c r="K54" i="21" s="1"/>
  <c r="L54" i="21" s="1"/>
  <c r="E59" i="21"/>
  <c r="F59" i="21" s="1"/>
  <c r="E78" i="21"/>
  <c r="F78" i="21" s="1"/>
  <c r="E90" i="21"/>
  <c r="F90" i="21" s="1"/>
  <c r="AI22" i="28"/>
  <c r="AI75" i="28" s="1"/>
  <c r="BB44" i="28"/>
  <c r="H13" i="5"/>
  <c r="I13" i="5" s="1"/>
  <c r="J13" i="5" s="1"/>
  <c r="K13" i="5" s="1"/>
  <c r="L13" i="5" s="1"/>
  <c r="H16" i="5"/>
  <c r="I16" i="5" s="1"/>
  <c r="J16" i="5" s="1"/>
  <c r="K16" i="5" s="1"/>
  <c r="L16" i="5" s="1"/>
  <c r="E54" i="15"/>
  <c r="F54" i="15" s="1"/>
  <c r="E73" i="15"/>
  <c r="F73" i="15" s="1"/>
  <c r="E78" i="15"/>
  <c r="F78" i="15" s="1"/>
  <c r="AU40" i="28"/>
  <c r="E113" i="18"/>
  <c r="F113" i="18" s="1"/>
  <c r="E32" i="36"/>
  <c r="F32" i="36" s="1"/>
  <c r="E51" i="36"/>
  <c r="F51" i="36" s="1"/>
  <c r="E65" i="36"/>
  <c r="F65" i="36" s="1"/>
  <c r="E2" i="5"/>
  <c r="F2" i="5" s="1"/>
  <c r="H4" i="15"/>
  <c r="I4" i="15" s="1"/>
  <c r="J4" i="15" s="1"/>
  <c r="K4" i="15" s="1"/>
  <c r="L4" i="15" s="1"/>
  <c r="E76" i="15"/>
  <c r="F76" i="15" s="1"/>
  <c r="E50" i="18"/>
  <c r="F50" i="18" s="1"/>
  <c r="E92" i="18"/>
  <c r="F92" i="18" s="1"/>
  <c r="E111" i="18"/>
  <c r="F111" i="18" s="1"/>
  <c r="E63" i="36"/>
  <c r="F63" i="36" s="1"/>
  <c r="E90" i="18"/>
  <c r="F90" i="18" s="1"/>
  <c r="E104" i="18"/>
  <c r="F104" i="18" s="1"/>
  <c r="H55" i="21"/>
  <c r="I55" i="21" s="1"/>
  <c r="J55" i="21" s="1"/>
  <c r="K55" i="21" s="1"/>
  <c r="L55" i="21" s="1"/>
  <c r="E79" i="21"/>
  <c r="F79" i="21" s="1"/>
  <c r="BI35" i="28"/>
  <c r="BI57" i="28"/>
  <c r="H2" i="5"/>
  <c r="I2" i="5" s="1"/>
  <c r="J2" i="5" s="1"/>
  <c r="K2" i="5" s="1"/>
  <c r="L2" i="5" s="1"/>
  <c r="AN88" i="28"/>
  <c r="AU34" i="28"/>
  <c r="AU53" i="28"/>
  <c r="BC9" i="28"/>
  <c r="AU51" i="28"/>
  <c r="AV128" i="28"/>
  <c r="AU33" i="28"/>
  <c r="AU55" i="28"/>
  <c r="E74" i="36"/>
  <c r="F74" i="36" s="1"/>
  <c r="H28" i="5"/>
  <c r="I28" i="5" s="1"/>
  <c r="J28" i="5" s="1"/>
  <c r="K28" i="5" s="1"/>
  <c r="L28" i="5" s="1"/>
  <c r="E85" i="5"/>
  <c r="F85" i="5" s="1"/>
  <c r="E70" i="15"/>
  <c r="F70" i="15" s="1"/>
  <c r="E79" i="15"/>
  <c r="F79" i="15" s="1"/>
  <c r="H34" i="18"/>
  <c r="I34" i="18" s="1"/>
  <c r="J34" i="18" s="1"/>
  <c r="K34" i="18" s="1"/>
  <c r="L34" i="18" s="1"/>
  <c r="E39" i="18"/>
  <c r="F39" i="18" s="1"/>
  <c r="E69" i="18"/>
  <c r="F69" i="18" s="1"/>
  <c r="E35" i="19"/>
  <c r="F35" i="19" s="1"/>
  <c r="E90" i="19"/>
  <c r="F90" i="19" s="1"/>
  <c r="E3" i="21"/>
  <c r="F3" i="21" s="1"/>
  <c r="E12" i="21"/>
  <c r="F12" i="21" s="1"/>
  <c r="E21" i="21"/>
  <c r="F21" i="21" s="1"/>
  <c r="H44" i="21"/>
  <c r="I44" i="21" s="1"/>
  <c r="J44" i="21" s="1"/>
  <c r="K44" i="21" s="1"/>
  <c r="L44" i="21" s="1"/>
  <c r="E56" i="21"/>
  <c r="F56" i="21" s="1"/>
  <c r="E87" i="21"/>
  <c r="F87" i="21" s="1"/>
  <c r="E106" i="21"/>
  <c r="F106" i="21" s="1"/>
  <c r="H30" i="21"/>
  <c r="I30" i="21" s="1"/>
  <c r="J30" i="21" s="1"/>
  <c r="K30" i="21" s="1"/>
  <c r="L30" i="21" s="1"/>
  <c r="E112" i="36"/>
  <c r="F112" i="36" s="1"/>
  <c r="H14" i="5"/>
  <c r="I14" i="5" s="1"/>
  <c r="J14" i="5" s="1"/>
  <c r="K14" i="5" s="1"/>
  <c r="L14" i="5" s="1"/>
  <c r="H20" i="5"/>
  <c r="I20" i="5" s="1"/>
  <c r="J20" i="5" s="1"/>
  <c r="K20" i="5" s="1"/>
  <c r="L20" i="5" s="1"/>
  <c r="E36" i="5"/>
  <c r="F36" i="5" s="1"/>
  <c r="E43" i="5"/>
  <c r="F43" i="5" s="1"/>
  <c r="E48" i="5"/>
  <c r="F48" i="5" s="1"/>
  <c r="E36" i="15"/>
  <c r="F36" i="15" s="1"/>
  <c r="H56" i="15"/>
  <c r="I56" i="15" s="1"/>
  <c r="J56" i="15" s="1"/>
  <c r="K56" i="15" s="1"/>
  <c r="L56" i="15" s="1"/>
  <c r="E68" i="15"/>
  <c r="F68" i="15" s="1"/>
  <c r="H93" i="15"/>
  <c r="I93" i="15" s="1"/>
  <c r="J93" i="15" s="1"/>
  <c r="K93" i="15" s="1"/>
  <c r="L93" i="15" s="1"/>
  <c r="E98" i="15"/>
  <c r="F98" i="15" s="1"/>
  <c r="H105" i="15"/>
  <c r="I105" i="15" s="1"/>
  <c r="J105" i="15" s="1"/>
  <c r="K105" i="15" s="1"/>
  <c r="L105" i="15" s="1"/>
  <c r="H32" i="18"/>
  <c r="I32" i="18" s="1"/>
  <c r="J32" i="18" s="1"/>
  <c r="K32" i="18" s="1"/>
  <c r="L32" i="18" s="1"/>
  <c r="E37" i="18"/>
  <c r="F37" i="18" s="1"/>
  <c r="E45" i="19"/>
  <c r="F45" i="19" s="1"/>
  <c r="E35" i="21"/>
  <c r="F35" i="21" s="1"/>
  <c r="E47" i="21"/>
  <c r="F47" i="21" s="1"/>
  <c r="E66" i="21"/>
  <c r="F66" i="21" s="1"/>
  <c r="E85" i="21"/>
  <c r="F85" i="21" s="1"/>
  <c r="E92" i="21"/>
  <c r="F92" i="21" s="1"/>
  <c r="E70" i="36"/>
  <c r="F70" i="36" s="1"/>
  <c r="E77" i="36"/>
  <c r="F77" i="36" s="1"/>
  <c r="E69" i="5"/>
  <c r="F69" i="5" s="1"/>
  <c r="E88" i="5"/>
  <c r="F88" i="5" s="1"/>
  <c r="E34" i="15"/>
  <c r="F34" i="15" s="1"/>
  <c r="H36" i="15"/>
  <c r="I36" i="15" s="1"/>
  <c r="J36" i="15" s="1"/>
  <c r="K36" i="15" s="1"/>
  <c r="L36" i="15" s="1"/>
  <c r="E84" i="15"/>
  <c r="F84" i="15" s="1"/>
  <c r="H36" i="5"/>
  <c r="I36" i="5" s="1"/>
  <c r="J36" i="5" s="1"/>
  <c r="K36" i="5" s="1"/>
  <c r="L36" i="5" s="1"/>
  <c r="E51" i="18"/>
  <c r="F51" i="18" s="1"/>
  <c r="E79" i="18"/>
  <c r="F79" i="18" s="1"/>
  <c r="H97" i="18"/>
  <c r="I97" i="18" s="1"/>
  <c r="J97" i="18" s="1"/>
  <c r="K97" i="18" s="1"/>
  <c r="L97" i="18" s="1"/>
  <c r="E102" i="18"/>
  <c r="F102" i="18" s="1"/>
  <c r="E52" i="21"/>
  <c r="F52" i="21" s="1"/>
  <c r="E9" i="5"/>
  <c r="F9" i="5" s="1"/>
  <c r="E32" i="5"/>
  <c r="F32" i="5" s="1"/>
  <c r="E15" i="15"/>
  <c r="F15" i="15" s="1"/>
  <c r="H54" i="15"/>
  <c r="I54" i="15" s="1"/>
  <c r="J54" i="15" s="1"/>
  <c r="K54" i="15" s="1"/>
  <c r="L54" i="15" s="1"/>
  <c r="E40" i="18"/>
  <c r="F40" i="18" s="1"/>
  <c r="E70" i="18"/>
  <c r="F70" i="18" s="1"/>
  <c r="E95" i="18"/>
  <c r="F95" i="18" s="1"/>
  <c r="E41" i="19"/>
  <c r="F41" i="19" s="1"/>
  <c r="E48" i="19"/>
  <c r="F48" i="19" s="1"/>
  <c r="E60" i="19"/>
  <c r="F60" i="19" s="1"/>
  <c r="E67" i="19"/>
  <c r="F67" i="19" s="1"/>
  <c r="E72" i="19"/>
  <c r="F72" i="19" s="1"/>
  <c r="E79" i="19"/>
  <c r="F79" i="19" s="1"/>
  <c r="E84" i="19"/>
  <c r="F84" i="19" s="1"/>
  <c r="E103" i="19"/>
  <c r="F103" i="19" s="1"/>
  <c r="H7" i="21"/>
  <c r="I7" i="21" s="1"/>
  <c r="J7" i="21" s="1"/>
  <c r="K7" i="21" s="1"/>
  <c r="L7" i="21" s="1"/>
  <c r="E57" i="21"/>
  <c r="F57" i="21" s="1"/>
  <c r="E76" i="21"/>
  <c r="F76" i="21" s="1"/>
  <c r="E95" i="21"/>
  <c r="F95" i="21" s="1"/>
  <c r="E94" i="36"/>
  <c r="F94" i="36" s="1"/>
  <c r="H32" i="5"/>
  <c r="I32" i="5" s="1"/>
  <c r="J32" i="5" s="1"/>
  <c r="K32" i="5" s="1"/>
  <c r="L32" i="5" s="1"/>
  <c r="E37" i="5"/>
  <c r="F37" i="5" s="1"/>
  <c r="E49" i="5"/>
  <c r="F49" i="5" s="1"/>
  <c r="E72" i="5"/>
  <c r="F72" i="5" s="1"/>
  <c r="H30" i="15"/>
  <c r="I30" i="15" s="1"/>
  <c r="J30" i="15" s="1"/>
  <c r="K30" i="15" s="1"/>
  <c r="L30" i="15" s="1"/>
  <c r="H32" i="15"/>
  <c r="I32" i="15" s="1"/>
  <c r="J32" i="15" s="1"/>
  <c r="K32" i="15" s="1"/>
  <c r="L32" i="15" s="1"/>
  <c r="E37" i="15"/>
  <c r="F37" i="15" s="1"/>
  <c r="E64" i="15"/>
  <c r="F64" i="15" s="1"/>
  <c r="E69" i="15"/>
  <c r="F69" i="15" s="1"/>
  <c r="H25" i="18"/>
  <c r="I25" i="18" s="1"/>
  <c r="J25" i="18" s="1"/>
  <c r="K25" i="18" s="1"/>
  <c r="L25" i="18" s="1"/>
  <c r="E31" i="18"/>
  <c r="F31" i="18" s="1"/>
  <c r="E38" i="18"/>
  <c r="F38" i="18" s="1"/>
  <c r="E68" i="18"/>
  <c r="F68" i="18" s="1"/>
  <c r="E91" i="18"/>
  <c r="F91" i="18" s="1"/>
  <c r="E15" i="19"/>
  <c r="F15" i="19" s="1"/>
  <c r="E18" i="19"/>
  <c r="F18" i="19" s="1"/>
  <c r="E21" i="19"/>
  <c r="F21" i="19" s="1"/>
  <c r="E24" i="19"/>
  <c r="F24" i="19" s="1"/>
  <c r="E27" i="19"/>
  <c r="F27" i="19" s="1"/>
  <c r="E39" i="19"/>
  <c r="F39" i="19" s="1"/>
  <c r="E58" i="19"/>
  <c r="F58" i="19" s="1"/>
  <c r="E70" i="19"/>
  <c r="F70" i="19" s="1"/>
  <c r="E36" i="21"/>
  <c r="F36" i="21" s="1"/>
  <c r="H50" i="21"/>
  <c r="I50" i="21" s="1"/>
  <c r="J50" i="21" s="1"/>
  <c r="K50" i="21" s="1"/>
  <c r="L50" i="21" s="1"/>
  <c r="E62" i="21"/>
  <c r="F62" i="21" s="1"/>
  <c r="H88" i="21"/>
  <c r="I88" i="21" s="1"/>
  <c r="J88" i="21" s="1"/>
  <c r="K88" i="21" s="1"/>
  <c r="L88" i="21" s="1"/>
  <c r="H95" i="21"/>
  <c r="I95" i="21" s="1"/>
  <c r="J95" i="21" s="1"/>
  <c r="K95" i="21" s="1"/>
  <c r="L95" i="21" s="1"/>
  <c r="E112" i="21"/>
  <c r="F112" i="21" s="1"/>
  <c r="E98" i="18"/>
  <c r="F98" i="18" s="1"/>
  <c r="E105" i="18"/>
  <c r="F105" i="18" s="1"/>
  <c r="H42" i="5"/>
  <c r="I42" i="5" s="1"/>
  <c r="J42" i="5" s="1"/>
  <c r="K42" i="5" s="1"/>
  <c r="L42" i="5" s="1"/>
  <c r="E82" i="5"/>
  <c r="F82" i="5" s="1"/>
  <c r="E98" i="5"/>
  <c r="F98" i="5" s="1"/>
  <c r="H107" i="5"/>
  <c r="I107" i="5" s="1"/>
  <c r="J107" i="5" s="1"/>
  <c r="K107" i="5" s="1"/>
  <c r="L107" i="5" s="1"/>
  <c r="E7" i="15"/>
  <c r="F7" i="15" s="1"/>
  <c r="H37" i="15"/>
  <c r="I37" i="15" s="1"/>
  <c r="J37" i="15" s="1"/>
  <c r="K37" i="15" s="1"/>
  <c r="L37" i="15" s="1"/>
  <c r="H62" i="15"/>
  <c r="I62" i="15" s="1"/>
  <c r="J62" i="15" s="1"/>
  <c r="K62" i="15" s="1"/>
  <c r="L62" i="15" s="1"/>
  <c r="E85" i="15"/>
  <c r="F85" i="15" s="1"/>
  <c r="E97" i="15"/>
  <c r="F97" i="15" s="1"/>
  <c r="E36" i="18"/>
  <c r="F36" i="18" s="1"/>
  <c r="H45" i="18"/>
  <c r="I45" i="18" s="1"/>
  <c r="J45" i="18" s="1"/>
  <c r="K45" i="18" s="1"/>
  <c r="L45" i="18" s="1"/>
  <c r="E59" i="18"/>
  <c r="F59" i="18" s="1"/>
  <c r="H27" i="19"/>
  <c r="I27" i="19" s="1"/>
  <c r="J27" i="19" s="1"/>
  <c r="K27" i="19" s="1"/>
  <c r="L27" i="19" s="1"/>
  <c r="E30" i="19"/>
  <c r="F30" i="19" s="1"/>
  <c r="E44" i="19"/>
  <c r="F44" i="19" s="1"/>
  <c r="E99" i="19"/>
  <c r="F99" i="19" s="1"/>
  <c r="E14" i="21"/>
  <c r="F14" i="21" s="1"/>
  <c r="E98" i="21"/>
  <c r="F98" i="21" s="1"/>
  <c r="E44" i="36"/>
  <c r="F44" i="36" s="1"/>
  <c r="E102" i="36"/>
  <c r="F102" i="36" s="1"/>
  <c r="E20" i="18"/>
  <c r="F20" i="18" s="1"/>
  <c r="H36" i="18"/>
  <c r="I36" i="18" s="1"/>
  <c r="J36" i="18" s="1"/>
  <c r="K36" i="18" s="1"/>
  <c r="L36" i="18" s="1"/>
  <c r="H30" i="19"/>
  <c r="I30" i="19" s="1"/>
  <c r="J30" i="19" s="1"/>
  <c r="K30" i="19" s="1"/>
  <c r="L30" i="19" s="1"/>
  <c r="E61" i="19"/>
  <c r="F61" i="19" s="1"/>
  <c r="E85" i="19"/>
  <c r="F85" i="19" s="1"/>
  <c r="E51" i="21"/>
  <c r="F51" i="21" s="1"/>
  <c r="E65" i="21"/>
  <c r="F65" i="21" s="1"/>
  <c r="E77" i="21"/>
  <c r="F77" i="21" s="1"/>
  <c r="E96" i="21"/>
  <c r="F96" i="21" s="1"/>
  <c r="AW24" i="28"/>
  <c r="AX24" i="28" s="1"/>
  <c r="AX423" i="28" s="1"/>
  <c r="AP24" i="28"/>
  <c r="AP429" i="28" s="1"/>
  <c r="AI18" i="28"/>
  <c r="AW19" i="28"/>
  <c r="AX19" i="28" s="1"/>
  <c r="AX204" i="28" s="1"/>
  <c r="AW18" i="28"/>
  <c r="AX18" i="28" s="1"/>
  <c r="AX178" i="28" s="1"/>
  <c r="AW21" i="28"/>
  <c r="AX21" i="28" s="1"/>
  <c r="AX261" i="28" s="1"/>
  <c r="BD21" i="28"/>
  <c r="BD268" i="28" s="1"/>
  <c r="AW23" i="28"/>
  <c r="AX23" i="28" s="1"/>
  <c r="AX298" i="28" s="1"/>
  <c r="AP23" i="28"/>
  <c r="AP286" i="28" s="1"/>
  <c r="BD23" i="28"/>
  <c r="BD287" i="28" s="1"/>
  <c r="AU35" i="28"/>
  <c r="E23" i="5"/>
  <c r="F23" i="5" s="1"/>
  <c r="BI38" i="28"/>
  <c r="AU43" i="28"/>
  <c r="BI45" i="28"/>
  <c r="AU59" i="28"/>
  <c r="BD22" i="28"/>
  <c r="BD80" i="28" s="1"/>
  <c r="AU57" i="28"/>
  <c r="BI32" i="28"/>
  <c r="BB38" i="28"/>
  <c r="AU39" i="28"/>
  <c r="BB45" i="28"/>
  <c r="AU46" i="28"/>
  <c r="BI53" i="28"/>
  <c r="AU99" i="28"/>
  <c r="AO9" i="28"/>
  <c r="BI39" i="28"/>
  <c r="BI44" i="28"/>
  <c r="BI49" i="28"/>
  <c r="AU111" i="28"/>
  <c r="AV9" i="28"/>
  <c r="E61" i="36"/>
  <c r="F61" i="36" s="1"/>
  <c r="E83" i="36"/>
  <c r="F83" i="36" s="1"/>
  <c r="H9" i="5"/>
  <c r="I9" i="5" s="1"/>
  <c r="J9" i="5" s="1"/>
  <c r="K9" i="5" s="1"/>
  <c r="L9" i="5" s="1"/>
  <c r="H12" i="5"/>
  <c r="I12" i="5" s="1"/>
  <c r="J12" i="5" s="1"/>
  <c r="K12" i="5" s="1"/>
  <c r="L12" i="5" s="1"/>
  <c r="H15" i="5"/>
  <c r="I15" i="5" s="1"/>
  <c r="J15" i="5" s="1"/>
  <c r="K15" i="5" s="1"/>
  <c r="L15" i="5" s="1"/>
  <c r="H18" i="5"/>
  <c r="I18" i="5" s="1"/>
  <c r="J18" i="5" s="1"/>
  <c r="K18" i="5" s="1"/>
  <c r="L18" i="5" s="1"/>
  <c r="E21" i="5"/>
  <c r="F21" i="5" s="1"/>
  <c r="H23" i="5"/>
  <c r="I23" i="5" s="1"/>
  <c r="J23" i="5" s="1"/>
  <c r="K23" i="5" s="1"/>
  <c r="L23" i="5" s="1"/>
  <c r="H38" i="5"/>
  <c r="I38" i="5" s="1"/>
  <c r="J38" i="5" s="1"/>
  <c r="K38" i="5" s="1"/>
  <c r="L38" i="5" s="1"/>
  <c r="H56" i="5"/>
  <c r="I56" i="5" s="1"/>
  <c r="J56" i="5" s="1"/>
  <c r="K56" i="5" s="1"/>
  <c r="L56" i="5" s="1"/>
  <c r="E81" i="5"/>
  <c r="F81" i="5" s="1"/>
  <c r="E99" i="5"/>
  <c r="F99" i="5" s="1"/>
  <c r="E117" i="5"/>
  <c r="F117" i="5" s="1"/>
  <c r="E4" i="15"/>
  <c r="F4" i="15" s="1"/>
  <c r="E79" i="36"/>
  <c r="F79" i="36" s="1"/>
  <c r="E81" i="36"/>
  <c r="F81" i="36" s="1"/>
  <c r="E97" i="36"/>
  <c r="F97" i="36" s="1"/>
  <c r="E34" i="5"/>
  <c r="F34" i="5" s="1"/>
  <c r="E86" i="5"/>
  <c r="F86" i="5" s="1"/>
  <c r="H7" i="15"/>
  <c r="I7" i="15" s="1"/>
  <c r="J7" i="15" s="1"/>
  <c r="K7" i="15" s="1"/>
  <c r="L7" i="15" s="1"/>
  <c r="E19" i="15"/>
  <c r="F19" i="15" s="1"/>
  <c r="E100" i="19"/>
  <c r="F100" i="19" s="1"/>
  <c r="E4" i="36"/>
  <c r="F4" i="36" s="1"/>
  <c r="E37" i="36"/>
  <c r="F37" i="36" s="1"/>
  <c r="E53" i="36"/>
  <c r="F53" i="36" s="1"/>
  <c r="E86" i="36"/>
  <c r="F86" i="36" s="1"/>
  <c r="E7" i="5"/>
  <c r="F7" i="5" s="1"/>
  <c r="E13" i="5"/>
  <c r="F13" i="5" s="1"/>
  <c r="E16" i="5"/>
  <c r="F16" i="5" s="1"/>
  <c r="H24" i="5"/>
  <c r="I24" i="5" s="1"/>
  <c r="J24" i="5" s="1"/>
  <c r="K24" i="5" s="1"/>
  <c r="L24" i="5" s="1"/>
  <c r="H27" i="5"/>
  <c r="I27" i="5" s="1"/>
  <c r="J27" i="5" s="1"/>
  <c r="K27" i="5" s="1"/>
  <c r="L27" i="5" s="1"/>
  <c r="H30" i="5"/>
  <c r="I30" i="5" s="1"/>
  <c r="J30" i="5" s="1"/>
  <c r="K30" i="5" s="1"/>
  <c r="L30" i="5" s="1"/>
  <c r="H34" i="5"/>
  <c r="I34" i="5" s="1"/>
  <c r="J34" i="5" s="1"/>
  <c r="K34" i="5" s="1"/>
  <c r="L34" i="5" s="1"/>
  <c r="H48" i="5"/>
  <c r="I48" i="5" s="1"/>
  <c r="J48" i="5" s="1"/>
  <c r="K48" i="5" s="1"/>
  <c r="L48" i="5" s="1"/>
  <c r="E57" i="5"/>
  <c r="F57" i="5" s="1"/>
  <c r="E68" i="5"/>
  <c r="F68" i="5" s="1"/>
  <c r="E77" i="5"/>
  <c r="F77" i="5" s="1"/>
  <c r="E84" i="5"/>
  <c r="F84" i="5" s="1"/>
  <c r="H22" i="15"/>
  <c r="I22" i="15" s="1"/>
  <c r="J22" i="15" s="1"/>
  <c r="K22" i="15" s="1"/>
  <c r="L22" i="15" s="1"/>
  <c r="E62" i="36"/>
  <c r="F62" i="36" s="1"/>
  <c r="E68" i="36"/>
  <c r="F68" i="36" s="1"/>
  <c r="E93" i="36"/>
  <c r="F93" i="36" s="1"/>
  <c r="E100" i="36"/>
  <c r="F100" i="36" s="1"/>
  <c r="E107" i="36"/>
  <c r="F107" i="36" s="1"/>
  <c r="E46" i="5"/>
  <c r="F46" i="5" s="1"/>
  <c r="H53" i="15"/>
  <c r="I53" i="15" s="1"/>
  <c r="J53" i="15" s="1"/>
  <c r="K53" i="15" s="1"/>
  <c r="L53" i="15" s="1"/>
  <c r="E40" i="36"/>
  <c r="F40" i="36" s="1"/>
  <c r="E49" i="36"/>
  <c r="F49" i="36" s="1"/>
  <c r="E73" i="36"/>
  <c r="F73" i="36" s="1"/>
  <c r="E80" i="36"/>
  <c r="F80" i="36" s="1"/>
  <c r="E82" i="36"/>
  <c r="F82" i="36" s="1"/>
  <c r="E98" i="36"/>
  <c r="F98" i="36" s="1"/>
  <c r="E114" i="36"/>
  <c r="F114" i="36" s="1"/>
  <c r="E25" i="5"/>
  <c r="F25" i="5" s="1"/>
  <c r="E28" i="5"/>
  <c r="F28" i="5" s="1"/>
  <c r="E62" i="5"/>
  <c r="F62" i="5" s="1"/>
  <c r="E73" i="5"/>
  <c r="F73" i="5" s="1"/>
  <c r="E116" i="5"/>
  <c r="F116" i="5" s="1"/>
  <c r="E14" i="15"/>
  <c r="F14" i="15" s="1"/>
  <c r="H17" i="15"/>
  <c r="I17" i="15" s="1"/>
  <c r="J17" i="15" s="1"/>
  <c r="K17" i="15" s="1"/>
  <c r="L17" i="15" s="1"/>
  <c r="E26" i="15"/>
  <c r="F26" i="15" s="1"/>
  <c r="E2" i="36"/>
  <c r="F2" i="36" s="1"/>
  <c r="E31" i="36"/>
  <c r="F31" i="36" s="1"/>
  <c r="E58" i="36"/>
  <c r="F58" i="36" s="1"/>
  <c r="E96" i="36"/>
  <c r="F96" i="36" s="1"/>
  <c r="E8" i="5"/>
  <c r="F8" i="5" s="1"/>
  <c r="E11" i="5"/>
  <c r="F11" i="5" s="1"/>
  <c r="E14" i="5"/>
  <c r="F14" i="5" s="1"/>
  <c r="H25" i="5"/>
  <c r="I25" i="5" s="1"/>
  <c r="J25" i="5" s="1"/>
  <c r="K25" i="5" s="1"/>
  <c r="L25" i="5" s="1"/>
  <c r="H51" i="5"/>
  <c r="I51" i="5" s="1"/>
  <c r="J51" i="5" s="1"/>
  <c r="K51" i="5" s="1"/>
  <c r="L51" i="5" s="1"/>
  <c r="E60" i="5"/>
  <c r="F60" i="5" s="1"/>
  <c r="E80" i="5"/>
  <c r="F80" i="5" s="1"/>
  <c r="E109" i="5"/>
  <c r="F109" i="5" s="1"/>
  <c r="E49" i="15"/>
  <c r="F49" i="15" s="1"/>
  <c r="H51" i="15"/>
  <c r="I51" i="15" s="1"/>
  <c r="J51" i="15" s="1"/>
  <c r="K51" i="15" s="1"/>
  <c r="L51" i="15" s="1"/>
  <c r="E56" i="15"/>
  <c r="F56" i="15" s="1"/>
  <c r="E71" i="5"/>
  <c r="F71" i="5" s="1"/>
  <c r="E45" i="36"/>
  <c r="F45" i="36" s="1"/>
  <c r="E56" i="36"/>
  <c r="F56" i="36" s="1"/>
  <c r="E76" i="36"/>
  <c r="F76" i="36" s="1"/>
  <c r="H11" i="5"/>
  <c r="I11" i="5" s="1"/>
  <c r="J11" i="5" s="1"/>
  <c r="K11" i="5" s="1"/>
  <c r="L11" i="5" s="1"/>
  <c r="E18" i="15"/>
  <c r="F18" i="15" s="1"/>
  <c r="E27" i="15"/>
  <c r="F27" i="15" s="1"/>
  <c r="E41" i="36"/>
  <c r="F41" i="36" s="1"/>
  <c r="E52" i="36"/>
  <c r="F52" i="36" s="1"/>
  <c r="E92" i="36"/>
  <c r="F92" i="36" s="1"/>
  <c r="E110" i="36"/>
  <c r="F110" i="36" s="1"/>
  <c r="E3" i="5"/>
  <c r="F3" i="5" s="1"/>
  <c r="E6" i="5"/>
  <c r="F6" i="5" s="1"/>
  <c r="E26" i="5"/>
  <c r="F26" i="5" s="1"/>
  <c r="E38" i="5"/>
  <c r="F38" i="5" s="1"/>
  <c r="E56" i="5"/>
  <c r="F56" i="5" s="1"/>
  <c r="E76" i="5"/>
  <c r="F76" i="5" s="1"/>
  <c r="E105" i="5"/>
  <c r="F105" i="5" s="1"/>
  <c r="H27" i="15"/>
  <c r="I27" i="15" s="1"/>
  <c r="J27" i="15" s="1"/>
  <c r="K27" i="15" s="1"/>
  <c r="L27" i="15" s="1"/>
  <c r="E30" i="15"/>
  <c r="F30" i="15" s="1"/>
  <c r="H39" i="18"/>
  <c r="I39" i="18" s="1"/>
  <c r="J39" i="18" s="1"/>
  <c r="K39" i="18" s="1"/>
  <c r="L39" i="18" s="1"/>
  <c r="E48" i="18"/>
  <c r="F48" i="18" s="1"/>
  <c r="E115" i="18"/>
  <c r="F115" i="18" s="1"/>
  <c r="E117" i="18"/>
  <c r="F117" i="18" s="1"/>
  <c r="E16" i="19"/>
  <c r="F16" i="19" s="1"/>
  <c r="E19" i="19"/>
  <c r="F19" i="19" s="1"/>
  <c r="E22" i="19"/>
  <c r="F22" i="19" s="1"/>
  <c r="E25" i="19"/>
  <c r="F25" i="19" s="1"/>
  <c r="E105" i="19"/>
  <c r="F105" i="19" s="1"/>
  <c r="E112" i="19"/>
  <c r="F112" i="19" s="1"/>
  <c r="H5" i="21"/>
  <c r="I5" i="21" s="1"/>
  <c r="J5" i="21" s="1"/>
  <c r="K5" i="21" s="1"/>
  <c r="L5" i="21" s="1"/>
  <c r="H8" i="21"/>
  <c r="I8" i="21" s="1"/>
  <c r="J8" i="21" s="1"/>
  <c r="K8" i="21" s="1"/>
  <c r="L8" i="21" s="1"/>
  <c r="E17" i="21"/>
  <c r="F17" i="21" s="1"/>
  <c r="E42" i="21"/>
  <c r="F42" i="21" s="1"/>
  <c r="E49" i="21"/>
  <c r="F49" i="21" s="1"/>
  <c r="E58" i="21"/>
  <c r="F58" i="21" s="1"/>
  <c r="E74" i="21"/>
  <c r="F74" i="21" s="1"/>
  <c r="E31" i="15"/>
  <c r="F31" i="15" s="1"/>
  <c r="E77" i="15"/>
  <c r="F77" i="15" s="1"/>
  <c r="E87" i="15"/>
  <c r="F87" i="15" s="1"/>
  <c r="E94" i="15"/>
  <c r="F94" i="15" s="1"/>
  <c r="E99" i="15"/>
  <c r="F99" i="15" s="1"/>
  <c r="E113" i="15"/>
  <c r="F113" i="15" s="1"/>
  <c r="E4" i="18"/>
  <c r="F4" i="18" s="1"/>
  <c r="E10" i="18"/>
  <c r="F10" i="18" s="1"/>
  <c r="E16" i="18"/>
  <c r="F16" i="18" s="1"/>
  <c r="E46" i="18"/>
  <c r="F46" i="18" s="1"/>
  <c r="H7" i="19"/>
  <c r="I7" i="19" s="1"/>
  <c r="J7" i="19" s="1"/>
  <c r="K7" i="19" s="1"/>
  <c r="L7" i="19" s="1"/>
  <c r="H10" i="19"/>
  <c r="I10" i="19" s="1"/>
  <c r="J10" i="19" s="1"/>
  <c r="K10" i="19" s="1"/>
  <c r="L10" i="19" s="1"/>
  <c r="H13" i="19"/>
  <c r="I13" i="19" s="1"/>
  <c r="J13" i="19" s="1"/>
  <c r="K13" i="19" s="1"/>
  <c r="L13" i="19" s="1"/>
  <c r="E111" i="15"/>
  <c r="F111" i="15" s="1"/>
  <c r="H19" i="18"/>
  <c r="I19" i="18" s="1"/>
  <c r="J19" i="18" s="1"/>
  <c r="K19" i="18" s="1"/>
  <c r="L19" i="18" s="1"/>
  <c r="E37" i="19"/>
  <c r="F37" i="19" s="1"/>
  <c r="E76" i="19"/>
  <c r="F76" i="19" s="1"/>
  <c r="E110" i="19"/>
  <c r="F110" i="19" s="1"/>
  <c r="E6" i="21"/>
  <c r="F6" i="21" s="1"/>
  <c r="E9" i="21"/>
  <c r="F9" i="21" s="1"/>
  <c r="H25" i="21"/>
  <c r="I25" i="21" s="1"/>
  <c r="J25" i="21" s="1"/>
  <c r="K25" i="21" s="1"/>
  <c r="L25" i="21" s="1"/>
  <c r="E88" i="21"/>
  <c r="F88" i="21" s="1"/>
  <c r="H76" i="19"/>
  <c r="I76" i="19" s="1"/>
  <c r="J76" i="19" s="1"/>
  <c r="K76" i="19" s="1"/>
  <c r="L76" i="19" s="1"/>
  <c r="H9" i="21"/>
  <c r="I9" i="21" s="1"/>
  <c r="J9" i="21" s="1"/>
  <c r="K9" i="21" s="1"/>
  <c r="L9" i="21" s="1"/>
  <c r="E53" i="15"/>
  <c r="F53" i="15" s="1"/>
  <c r="H83" i="15"/>
  <c r="I83" i="15" s="1"/>
  <c r="J83" i="15" s="1"/>
  <c r="K83" i="15" s="1"/>
  <c r="L83" i="15" s="1"/>
  <c r="E102" i="15"/>
  <c r="F102" i="15" s="1"/>
  <c r="E109" i="15"/>
  <c r="F109" i="15" s="1"/>
  <c r="E62" i="18"/>
  <c r="F62" i="18" s="1"/>
  <c r="E82" i="18"/>
  <c r="F82" i="18" s="1"/>
  <c r="H109" i="18"/>
  <c r="I109" i="18" s="1"/>
  <c r="J109" i="18" s="1"/>
  <c r="K109" i="18" s="1"/>
  <c r="L109" i="18" s="1"/>
  <c r="E2" i="19"/>
  <c r="F2" i="19" s="1"/>
  <c r="E5" i="19"/>
  <c r="F5" i="19" s="1"/>
  <c r="E8" i="19"/>
  <c r="F8" i="19" s="1"/>
  <c r="E11" i="19"/>
  <c r="F11" i="19" s="1"/>
  <c r="E14" i="19"/>
  <c r="F14" i="19" s="1"/>
  <c r="E88" i="19"/>
  <c r="F88" i="19" s="1"/>
  <c r="E108" i="19"/>
  <c r="F108" i="19" s="1"/>
  <c r="H3" i="21"/>
  <c r="I3" i="21" s="1"/>
  <c r="J3" i="21" s="1"/>
  <c r="K3" i="21" s="1"/>
  <c r="L3" i="21" s="1"/>
  <c r="E18" i="21"/>
  <c r="F18" i="21" s="1"/>
  <c r="E45" i="21"/>
  <c r="F45" i="21" s="1"/>
  <c r="H56" i="21"/>
  <c r="I56" i="21" s="1"/>
  <c r="J56" i="21" s="1"/>
  <c r="K56" i="21" s="1"/>
  <c r="L56" i="21" s="1"/>
  <c r="E75" i="21"/>
  <c r="F75" i="21" s="1"/>
  <c r="E100" i="21"/>
  <c r="F100" i="21" s="1"/>
  <c r="E116" i="21"/>
  <c r="F116" i="21" s="1"/>
  <c r="H18" i="21"/>
  <c r="I18" i="21" s="1"/>
  <c r="J18" i="21" s="1"/>
  <c r="K18" i="21" s="1"/>
  <c r="L18" i="21" s="1"/>
  <c r="H100" i="21"/>
  <c r="I100" i="21" s="1"/>
  <c r="J100" i="21" s="1"/>
  <c r="K100" i="21" s="1"/>
  <c r="L100" i="21" s="1"/>
  <c r="E107" i="15"/>
  <c r="F107" i="15" s="1"/>
  <c r="E116" i="15"/>
  <c r="F116" i="15" s="1"/>
  <c r="H11" i="18"/>
  <c r="I11" i="18" s="1"/>
  <c r="J11" i="18" s="1"/>
  <c r="K11" i="18" s="1"/>
  <c r="L11" i="18" s="1"/>
  <c r="H14" i="18"/>
  <c r="I14" i="18" s="1"/>
  <c r="J14" i="18" s="1"/>
  <c r="K14" i="18" s="1"/>
  <c r="L14" i="18" s="1"/>
  <c r="H17" i="18"/>
  <c r="I17" i="18" s="1"/>
  <c r="J17" i="18" s="1"/>
  <c r="K17" i="18" s="1"/>
  <c r="L17" i="18" s="1"/>
  <c r="E29" i="18"/>
  <c r="F29" i="18" s="1"/>
  <c r="H53" i="18"/>
  <c r="I53" i="18" s="1"/>
  <c r="J53" i="18" s="1"/>
  <c r="K53" i="18" s="1"/>
  <c r="L53" i="18" s="1"/>
  <c r="E58" i="18"/>
  <c r="F58" i="18" s="1"/>
  <c r="E80" i="18"/>
  <c r="F80" i="18" s="1"/>
  <c r="H95" i="18"/>
  <c r="I95" i="18" s="1"/>
  <c r="J95" i="18" s="1"/>
  <c r="K95" i="18" s="1"/>
  <c r="L95" i="18" s="1"/>
  <c r="E40" i="19"/>
  <c r="F40" i="19" s="1"/>
  <c r="H42" i="19"/>
  <c r="I42" i="19" s="1"/>
  <c r="J42" i="19" s="1"/>
  <c r="K42" i="19" s="1"/>
  <c r="L42" i="19" s="1"/>
  <c r="E54" i="19"/>
  <c r="F54" i="19" s="1"/>
  <c r="E113" i="19"/>
  <c r="F113" i="19" s="1"/>
  <c r="H29" i="21"/>
  <c r="I29" i="21" s="1"/>
  <c r="J29" i="21" s="1"/>
  <c r="K29" i="21" s="1"/>
  <c r="L29" i="21" s="1"/>
  <c r="E41" i="21"/>
  <c r="F41" i="21" s="1"/>
  <c r="E73" i="21"/>
  <c r="F73" i="21" s="1"/>
  <c r="E82" i="21"/>
  <c r="F82" i="21" s="1"/>
  <c r="E86" i="15"/>
  <c r="F86" i="15" s="1"/>
  <c r="E89" i="21"/>
  <c r="F89" i="21" s="1"/>
  <c r="E75" i="19"/>
  <c r="F75" i="19" s="1"/>
  <c r="E102" i="19"/>
  <c r="F102" i="19" s="1"/>
  <c r="E39" i="21"/>
  <c r="F39" i="21" s="1"/>
  <c r="H59" i="21"/>
  <c r="I59" i="21" s="1"/>
  <c r="J59" i="21" s="1"/>
  <c r="K59" i="21" s="1"/>
  <c r="L59" i="21" s="1"/>
  <c r="H16" i="15"/>
  <c r="I16" i="15" s="1"/>
  <c r="J16" i="15" s="1"/>
  <c r="K16" i="15" s="1"/>
  <c r="L16" i="15" s="1"/>
  <c r="E45" i="15"/>
  <c r="F45" i="15" s="1"/>
  <c r="E63" i="15"/>
  <c r="F63" i="15" s="1"/>
  <c r="E91" i="15"/>
  <c r="F91" i="15" s="1"/>
  <c r="E24" i="18"/>
  <c r="F24" i="18" s="1"/>
  <c r="E32" i="18"/>
  <c r="F32" i="18" s="1"/>
  <c r="E41" i="18"/>
  <c r="F41" i="18" s="1"/>
  <c r="E63" i="18"/>
  <c r="F63" i="18" s="1"/>
  <c r="E72" i="18"/>
  <c r="F72" i="18" s="1"/>
  <c r="E85" i="18"/>
  <c r="F85" i="18" s="1"/>
  <c r="E96" i="18"/>
  <c r="F96" i="18" s="1"/>
  <c r="E36" i="19"/>
  <c r="F36" i="19" s="1"/>
  <c r="E66" i="19"/>
  <c r="F66" i="19" s="1"/>
  <c r="E82" i="19"/>
  <c r="F82" i="19" s="1"/>
  <c r="E89" i="19"/>
  <c r="F89" i="19" s="1"/>
  <c r="E2" i="21"/>
  <c r="F2" i="21" s="1"/>
  <c r="E19" i="21"/>
  <c r="F19" i="21" s="1"/>
  <c r="E24" i="21"/>
  <c r="F24" i="21" s="1"/>
  <c r="E27" i="21"/>
  <c r="F27" i="21" s="1"/>
  <c r="E71" i="21"/>
  <c r="F71" i="21" s="1"/>
  <c r="E80" i="21"/>
  <c r="F80" i="21" s="1"/>
  <c r="E94" i="21"/>
  <c r="F94" i="21" s="1"/>
  <c r="E101" i="21"/>
  <c r="F101" i="21" s="1"/>
  <c r="E110" i="21"/>
  <c r="F110" i="21" s="1"/>
  <c r="E117" i="21"/>
  <c r="F117" i="21" s="1"/>
  <c r="H28" i="15"/>
  <c r="I28" i="15" s="1"/>
  <c r="J28" i="15" s="1"/>
  <c r="K28" i="15" s="1"/>
  <c r="L28" i="15" s="1"/>
  <c r="H41" i="15"/>
  <c r="I41" i="15" s="1"/>
  <c r="J41" i="15" s="1"/>
  <c r="K41" i="15" s="1"/>
  <c r="L41" i="15" s="1"/>
  <c r="H43" i="15"/>
  <c r="I43" i="15" s="1"/>
  <c r="J43" i="15" s="1"/>
  <c r="K43" i="15" s="1"/>
  <c r="L43" i="15" s="1"/>
  <c r="E61" i="15"/>
  <c r="F61" i="15" s="1"/>
  <c r="E72" i="15"/>
  <c r="F72" i="15" s="1"/>
  <c r="E108" i="15"/>
  <c r="F108" i="15" s="1"/>
  <c r="E117" i="15"/>
  <c r="F117" i="15" s="1"/>
  <c r="H30" i="18"/>
  <c r="I30" i="18" s="1"/>
  <c r="J30" i="18" s="1"/>
  <c r="K30" i="18" s="1"/>
  <c r="L30" i="18" s="1"/>
  <c r="E54" i="18"/>
  <c r="F54" i="18" s="1"/>
  <c r="E101" i="18"/>
  <c r="F101" i="18" s="1"/>
  <c r="H64" i="19"/>
  <c r="I64" i="19" s="1"/>
  <c r="J64" i="19" s="1"/>
  <c r="K64" i="19" s="1"/>
  <c r="L64" i="19" s="1"/>
  <c r="H2" i="21"/>
  <c r="I2" i="21" s="1"/>
  <c r="J2" i="21" s="1"/>
  <c r="K2" i="21" s="1"/>
  <c r="L2" i="21" s="1"/>
  <c r="H24" i="21"/>
  <c r="I24" i="21" s="1"/>
  <c r="J24" i="21" s="1"/>
  <c r="K24" i="21" s="1"/>
  <c r="L24" i="21" s="1"/>
  <c r="H27" i="21"/>
  <c r="I27" i="21" s="1"/>
  <c r="J27" i="21" s="1"/>
  <c r="K27" i="21" s="1"/>
  <c r="L27" i="21" s="1"/>
  <c r="AU50" i="28"/>
  <c r="AU47" i="28"/>
  <c r="AU41" i="28"/>
  <c r="AU45" i="28"/>
  <c r="BI60" i="28"/>
  <c r="BI43" i="28"/>
  <c r="BI37" i="28"/>
  <c r="AI21" i="28"/>
  <c r="AJ21" i="28" s="1"/>
  <c r="AJ277" i="28" s="1"/>
  <c r="AW22" i="28"/>
  <c r="AW70" i="28" s="1"/>
  <c r="AI24" i="28"/>
  <c r="AJ24" i="28" s="1"/>
  <c r="AJ427" i="28" s="1"/>
  <c r="BI41" i="28"/>
  <c r="BB82" i="28"/>
  <c r="BB62" i="28"/>
  <c r="BB40" i="28"/>
  <c r="AN64" i="28"/>
  <c r="BB98" i="28"/>
  <c r="BI102" i="28"/>
  <c r="BI109" i="28"/>
  <c r="BI81" i="28"/>
  <c r="BI73" i="28"/>
  <c r="BB30" i="28"/>
  <c r="BB50" i="28"/>
  <c r="BB56" i="28"/>
  <c r="BB74" i="28"/>
  <c r="AN100" i="28"/>
  <c r="BB34" i="28"/>
  <c r="BB54" i="28"/>
  <c r="BB110" i="28"/>
  <c r="BG124" i="28"/>
  <c r="AI20" i="28"/>
  <c r="AJ20" i="28" s="1"/>
  <c r="AJ244" i="28" s="1"/>
  <c r="BB52" i="28"/>
  <c r="BI61" i="28"/>
  <c r="AX127" i="28"/>
  <c r="BB49" i="28"/>
  <c r="BB42" i="28"/>
  <c r="BB39" i="28"/>
  <c r="BI97" i="28"/>
  <c r="AN112" i="28"/>
  <c r="AP20" i="28"/>
  <c r="AP228" i="28" s="1"/>
  <c r="BB33" i="28"/>
  <c r="BB46" i="28"/>
  <c r="BB57" i="28"/>
  <c r="AU83" i="28"/>
  <c r="AU87" i="28"/>
  <c r="AU75" i="28"/>
  <c r="E58" i="31"/>
  <c r="F58" i="31" s="1"/>
  <c r="E19" i="36"/>
  <c r="F19" i="36" s="1"/>
  <c r="E22" i="36"/>
  <c r="F22" i="36" s="1"/>
  <c r="E25" i="36"/>
  <c r="F25" i="36" s="1"/>
  <c r="E33" i="36"/>
  <c r="F33" i="36" s="1"/>
  <c r="E35" i="36"/>
  <c r="F35" i="36" s="1"/>
  <c r="E65" i="5"/>
  <c r="F65" i="5" s="1"/>
  <c r="E95" i="5"/>
  <c r="F95" i="5" s="1"/>
  <c r="E97" i="5"/>
  <c r="F97" i="5" s="1"/>
  <c r="H5" i="15"/>
  <c r="I5" i="15" s="1"/>
  <c r="J5" i="15" s="1"/>
  <c r="K5" i="15" s="1"/>
  <c r="L5" i="15" s="1"/>
  <c r="H21" i="15"/>
  <c r="I21" i="15" s="1"/>
  <c r="J21" i="15" s="1"/>
  <c r="K21" i="15" s="1"/>
  <c r="L21" i="15" s="1"/>
  <c r="H39" i="15"/>
  <c r="I39" i="15" s="1"/>
  <c r="J39" i="15" s="1"/>
  <c r="K39" i="15" s="1"/>
  <c r="L39" i="15" s="1"/>
  <c r="E106" i="36"/>
  <c r="F106" i="36" s="1"/>
  <c r="H41" i="5"/>
  <c r="I41" i="5" s="1"/>
  <c r="J41" i="5" s="1"/>
  <c r="K41" i="5" s="1"/>
  <c r="L41" i="5" s="1"/>
  <c r="H43" i="5"/>
  <c r="I43" i="5" s="1"/>
  <c r="J43" i="5" s="1"/>
  <c r="K43" i="5" s="1"/>
  <c r="L43" i="5" s="1"/>
  <c r="H8" i="15"/>
  <c r="I8" i="15" s="1"/>
  <c r="J8" i="15" s="1"/>
  <c r="K8" i="15" s="1"/>
  <c r="L8" i="15" s="1"/>
  <c r="E11" i="15"/>
  <c r="F11" i="15" s="1"/>
  <c r="H24" i="15"/>
  <c r="I24" i="15" s="1"/>
  <c r="J24" i="15" s="1"/>
  <c r="K24" i="15" s="1"/>
  <c r="L24" i="15" s="1"/>
  <c r="E55" i="36"/>
  <c r="F55" i="36" s="1"/>
  <c r="E4" i="5"/>
  <c r="F4" i="5" s="1"/>
  <c r="E12" i="5"/>
  <c r="F12" i="5" s="1"/>
  <c r="E17" i="5"/>
  <c r="F17" i="5" s="1"/>
  <c r="H19" i="5"/>
  <c r="I19" i="5" s="1"/>
  <c r="J19" i="5" s="1"/>
  <c r="K19" i="5" s="1"/>
  <c r="L19" i="5" s="1"/>
  <c r="E22" i="5"/>
  <c r="F22" i="5" s="1"/>
  <c r="E27" i="5"/>
  <c r="F27" i="5" s="1"/>
  <c r="E33" i="5"/>
  <c r="F33" i="5" s="1"/>
  <c r="E35" i="5"/>
  <c r="F35" i="5" s="1"/>
  <c r="H37" i="5"/>
  <c r="I37" i="5" s="1"/>
  <c r="J37" i="5" s="1"/>
  <c r="K37" i="5" s="1"/>
  <c r="L37" i="5" s="1"/>
  <c r="H39" i="5"/>
  <c r="I39" i="5" s="1"/>
  <c r="J39" i="5" s="1"/>
  <c r="K39" i="5" s="1"/>
  <c r="L39" i="5" s="1"/>
  <c r="E59" i="5"/>
  <c r="F59" i="5" s="1"/>
  <c r="E5" i="36"/>
  <c r="F5" i="36" s="1"/>
  <c r="E8" i="36"/>
  <c r="F8" i="36" s="1"/>
  <c r="E11" i="36"/>
  <c r="F11" i="36" s="1"/>
  <c r="E14" i="36"/>
  <c r="F14" i="36" s="1"/>
  <c r="E57" i="36"/>
  <c r="F57" i="36" s="1"/>
  <c r="H3" i="15"/>
  <c r="I3" i="15" s="1"/>
  <c r="J3" i="15" s="1"/>
  <c r="K3" i="15" s="1"/>
  <c r="L3" i="15" s="1"/>
  <c r="H19" i="15"/>
  <c r="I19" i="15" s="1"/>
  <c r="J19" i="15" s="1"/>
  <c r="K19" i="15" s="1"/>
  <c r="L19" i="15" s="1"/>
  <c r="E17" i="36"/>
  <c r="F17" i="36" s="1"/>
  <c r="E20" i="36"/>
  <c r="F20" i="36" s="1"/>
  <c r="E23" i="36"/>
  <c r="F23" i="36" s="1"/>
  <c r="E26" i="36"/>
  <c r="F26" i="36" s="1"/>
  <c r="H4" i="5"/>
  <c r="I4" i="5" s="1"/>
  <c r="J4" i="5" s="1"/>
  <c r="K4" i="5" s="1"/>
  <c r="L4" i="5" s="1"/>
  <c r="E15" i="5"/>
  <c r="F15" i="5" s="1"/>
  <c r="H17" i="5"/>
  <c r="I17" i="5" s="1"/>
  <c r="J17" i="5" s="1"/>
  <c r="K17" i="5" s="1"/>
  <c r="L17" i="5" s="1"/>
  <c r="E20" i="5"/>
  <c r="F20" i="5" s="1"/>
  <c r="H22" i="5"/>
  <c r="I22" i="5" s="1"/>
  <c r="J22" i="5" s="1"/>
  <c r="K22" i="5" s="1"/>
  <c r="L22" i="5" s="1"/>
  <c r="H29" i="5"/>
  <c r="I29" i="5" s="1"/>
  <c r="J29" i="5" s="1"/>
  <c r="K29" i="5" s="1"/>
  <c r="L29" i="5" s="1"/>
  <c r="E47" i="5"/>
  <c r="F47" i="5" s="1"/>
  <c r="H49" i="5"/>
  <c r="I49" i="5" s="1"/>
  <c r="J49" i="5" s="1"/>
  <c r="K49" i="5" s="1"/>
  <c r="L49" i="5" s="1"/>
  <c r="H53" i="5"/>
  <c r="I53" i="5" s="1"/>
  <c r="J53" i="5" s="1"/>
  <c r="K53" i="5" s="1"/>
  <c r="L53" i="5" s="1"/>
  <c r="E74" i="5"/>
  <c r="F74" i="5" s="1"/>
  <c r="E92" i="5"/>
  <c r="F92" i="5" s="1"/>
  <c r="E17" i="15"/>
  <c r="F17" i="15" s="1"/>
  <c r="E22" i="15"/>
  <c r="F22" i="15" s="1"/>
  <c r="E25" i="15"/>
  <c r="F25" i="15" s="1"/>
  <c r="H55" i="15"/>
  <c r="I55" i="15" s="1"/>
  <c r="J55" i="15" s="1"/>
  <c r="K55" i="15" s="1"/>
  <c r="L55" i="15" s="1"/>
  <c r="E38" i="36"/>
  <c r="F38" i="36" s="1"/>
  <c r="H117" i="5"/>
  <c r="I117" i="5" s="1"/>
  <c r="J117" i="5" s="1"/>
  <c r="K117" i="5" s="1"/>
  <c r="L117" i="5" s="1"/>
  <c r="H7" i="5"/>
  <c r="I7" i="5" s="1"/>
  <c r="J7" i="5" s="1"/>
  <c r="K7" i="5" s="1"/>
  <c r="L7" i="5" s="1"/>
  <c r="E10" i="5"/>
  <c r="F10" i="5" s="1"/>
  <c r="E18" i="5"/>
  <c r="F18" i="5" s="1"/>
  <c r="E30" i="5"/>
  <c r="F30" i="5" s="1"/>
  <c r="E40" i="5"/>
  <c r="F40" i="5" s="1"/>
  <c r="E64" i="5"/>
  <c r="F64" i="5" s="1"/>
  <c r="E66" i="5"/>
  <c r="F66" i="5" s="1"/>
  <c r="H25" i="15"/>
  <c r="I25" i="15" s="1"/>
  <c r="J25" i="15" s="1"/>
  <c r="K25" i="15" s="1"/>
  <c r="L25" i="15" s="1"/>
  <c r="H40" i="15"/>
  <c r="I40" i="15" s="1"/>
  <c r="J40" i="15" s="1"/>
  <c r="K40" i="15" s="1"/>
  <c r="L40" i="15" s="1"/>
  <c r="E6" i="36"/>
  <c r="F6" i="36" s="1"/>
  <c r="E12" i="36"/>
  <c r="F12" i="36" s="1"/>
  <c r="E15" i="36"/>
  <c r="F15" i="36" s="1"/>
  <c r="E50" i="36"/>
  <c r="F50" i="36" s="1"/>
  <c r="E69" i="36"/>
  <c r="F69" i="36" s="1"/>
  <c r="E71" i="36"/>
  <c r="F71" i="36" s="1"/>
  <c r="E75" i="36"/>
  <c r="F75" i="36" s="1"/>
  <c r="E85" i="36"/>
  <c r="F85" i="36" s="1"/>
  <c r="E87" i="36"/>
  <c r="F87" i="36" s="1"/>
  <c r="E101" i="36"/>
  <c r="F101" i="36" s="1"/>
  <c r="E103" i="36"/>
  <c r="F103" i="36" s="1"/>
  <c r="E105" i="36"/>
  <c r="F105" i="36" s="1"/>
  <c r="E109" i="36"/>
  <c r="F109" i="36" s="1"/>
  <c r="E111" i="36"/>
  <c r="F111" i="36" s="1"/>
  <c r="H5" i="5"/>
  <c r="I5" i="5" s="1"/>
  <c r="J5" i="5" s="1"/>
  <c r="K5" i="5" s="1"/>
  <c r="L5" i="5" s="1"/>
  <c r="E20" i="15"/>
  <c r="F20" i="15" s="1"/>
  <c r="H20" i="15"/>
  <c r="I20" i="15" s="1"/>
  <c r="J20" i="15" s="1"/>
  <c r="K20" i="15" s="1"/>
  <c r="L20" i="15" s="1"/>
  <c r="E18" i="36"/>
  <c r="F18" i="36" s="1"/>
  <c r="E21" i="36"/>
  <c r="F21" i="36" s="1"/>
  <c r="E24" i="36"/>
  <c r="F24" i="36" s="1"/>
  <c r="E46" i="36"/>
  <c r="F46" i="36" s="1"/>
  <c r="E91" i="36"/>
  <c r="F91" i="36" s="1"/>
  <c r="E99" i="36"/>
  <c r="F99" i="36" s="1"/>
  <c r="H10" i="5"/>
  <c r="I10" i="5" s="1"/>
  <c r="J10" i="5" s="1"/>
  <c r="K10" i="5" s="1"/>
  <c r="L10" i="5" s="1"/>
  <c r="H40" i="5"/>
  <c r="I40" i="5" s="1"/>
  <c r="J40" i="5" s="1"/>
  <c r="K40" i="5" s="1"/>
  <c r="L40" i="5" s="1"/>
  <c r="E93" i="5"/>
  <c r="F93" i="5" s="1"/>
  <c r="E112" i="5"/>
  <c r="F112" i="5" s="1"/>
  <c r="H8" i="5"/>
  <c r="I8" i="5" s="1"/>
  <c r="J8" i="5" s="1"/>
  <c r="K8" i="5" s="1"/>
  <c r="L8" i="5" s="1"/>
  <c r="H46" i="5"/>
  <c r="I46" i="5" s="1"/>
  <c r="J46" i="5" s="1"/>
  <c r="K46" i="5" s="1"/>
  <c r="L46" i="5" s="1"/>
  <c r="E50" i="5"/>
  <c r="F50" i="5" s="1"/>
  <c r="E54" i="5"/>
  <c r="F54" i="5" s="1"/>
  <c r="H58" i="5"/>
  <c r="I58" i="5" s="1"/>
  <c r="J58" i="5" s="1"/>
  <c r="K58" i="5" s="1"/>
  <c r="L58" i="5" s="1"/>
  <c r="E110" i="5"/>
  <c r="F110" i="5" s="1"/>
  <c r="E5" i="15"/>
  <c r="F5" i="15" s="1"/>
  <c r="E10" i="15"/>
  <c r="F10" i="15" s="1"/>
  <c r="H23" i="15"/>
  <c r="I23" i="15" s="1"/>
  <c r="J23" i="15" s="1"/>
  <c r="K23" i="15" s="1"/>
  <c r="L23" i="15" s="1"/>
  <c r="H3" i="5"/>
  <c r="I3" i="5" s="1"/>
  <c r="J3" i="5" s="1"/>
  <c r="K3" i="5" s="1"/>
  <c r="L3" i="5" s="1"/>
  <c r="E91" i="5"/>
  <c r="F91" i="5" s="1"/>
  <c r="E13" i="36"/>
  <c r="F13" i="36" s="1"/>
  <c r="E16" i="36"/>
  <c r="F16" i="36" s="1"/>
  <c r="E39" i="36"/>
  <c r="F39" i="36" s="1"/>
  <c r="E117" i="36"/>
  <c r="F117" i="36" s="1"/>
  <c r="H26" i="5"/>
  <c r="I26" i="5" s="1"/>
  <c r="J26" i="5" s="1"/>
  <c r="K26" i="5" s="1"/>
  <c r="L26" i="5" s="1"/>
  <c r="H50" i="5"/>
  <c r="I50" i="5" s="1"/>
  <c r="J50" i="5" s="1"/>
  <c r="K50" i="5" s="1"/>
  <c r="L50" i="5" s="1"/>
  <c r="H54" i="5"/>
  <c r="I54" i="5" s="1"/>
  <c r="J54" i="5" s="1"/>
  <c r="K54" i="5" s="1"/>
  <c r="L54" i="5" s="1"/>
  <c r="H10" i="15"/>
  <c r="I10" i="15" s="1"/>
  <c r="J10" i="15" s="1"/>
  <c r="K10" i="15" s="1"/>
  <c r="L10" i="15" s="1"/>
  <c r="H13" i="15"/>
  <c r="I13" i="15" s="1"/>
  <c r="J13" i="15" s="1"/>
  <c r="K13" i="15" s="1"/>
  <c r="L13" i="15" s="1"/>
  <c r="H26" i="15"/>
  <c r="I26" i="15" s="1"/>
  <c r="J26" i="15" s="1"/>
  <c r="K26" i="15" s="1"/>
  <c r="L26" i="15" s="1"/>
  <c r="E96" i="5"/>
  <c r="F96" i="5" s="1"/>
  <c r="E104" i="5"/>
  <c r="F104" i="5" s="1"/>
  <c r="E115" i="5"/>
  <c r="F115" i="5" s="1"/>
  <c r="H18" i="15"/>
  <c r="I18" i="15" s="1"/>
  <c r="J18" i="15" s="1"/>
  <c r="K18" i="15" s="1"/>
  <c r="L18" i="15" s="1"/>
  <c r="E60" i="15"/>
  <c r="F60" i="15" s="1"/>
  <c r="H64" i="15"/>
  <c r="I64" i="15" s="1"/>
  <c r="J64" i="15" s="1"/>
  <c r="K64" i="15" s="1"/>
  <c r="L64" i="15" s="1"/>
  <c r="H11" i="15"/>
  <c r="I11" i="15" s="1"/>
  <c r="J11" i="15" s="1"/>
  <c r="K11" i="15" s="1"/>
  <c r="L11" i="15" s="1"/>
  <c r="H38" i="15"/>
  <c r="I38" i="15" s="1"/>
  <c r="J38" i="15" s="1"/>
  <c r="K38" i="15" s="1"/>
  <c r="L38" i="15" s="1"/>
  <c r="E9" i="15"/>
  <c r="F9" i="15" s="1"/>
  <c r="E21" i="15"/>
  <c r="F21" i="15" s="1"/>
  <c r="H49" i="15"/>
  <c r="I49" i="15" s="1"/>
  <c r="J49" i="15" s="1"/>
  <c r="K49" i="15" s="1"/>
  <c r="L49" i="15" s="1"/>
  <c r="H58" i="15"/>
  <c r="I58" i="15" s="1"/>
  <c r="J58" i="15" s="1"/>
  <c r="K58" i="15" s="1"/>
  <c r="L58" i="15" s="1"/>
  <c r="E101" i="15"/>
  <c r="F101" i="15" s="1"/>
  <c r="E110" i="15"/>
  <c r="F110" i="15" s="1"/>
  <c r="E55" i="15"/>
  <c r="F55" i="15" s="1"/>
  <c r="E35" i="15"/>
  <c r="F35" i="15" s="1"/>
  <c r="E24" i="15"/>
  <c r="F24" i="15" s="1"/>
  <c r="E28" i="15"/>
  <c r="F28" i="15" s="1"/>
  <c r="H31" i="15"/>
  <c r="I31" i="15" s="1"/>
  <c r="J31" i="15" s="1"/>
  <c r="K31" i="15" s="1"/>
  <c r="L31" i="15" s="1"/>
  <c r="H33" i="15"/>
  <c r="I33" i="15" s="1"/>
  <c r="J33" i="15" s="1"/>
  <c r="K33" i="15" s="1"/>
  <c r="L33" i="15" s="1"/>
  <c r="E39" i="15"/>
  <c r="F39" i="15" s="1"/>
  <c r="E44" i="15"/>
  <c r="F44" i="15" s="1"/>
  <c r="E48" i="15"/>
  <c r="F48" i="15" s="1"/>
  <c r="E50" i="15"/>
  <c r="F50" i="15" s="1"/>
  <c r="E59" i="15"/>
  <c r="F59" i="15" s="1"/>
  <c r="H81" i="15"/>
  <c r="I81" i="15" s="1"/>
  <c r="J81" i="15" s="1"/>
  <c r="K81" i="15" s="1"/>
  <c r="L81" i="15" s="1"/>
  <c r="E83" i="15"/>
  <c r="F83" i="15" s="1"/>
  <c r="E96" i="15"/>
  <c r="F96" i="15" s="1"/>
  <c r="E103" i="15"/>
  <c r="F103" i="15" s="1"/>
  <c r="E114" i="15"/>
  <c r="F114" i="15" s="1"/>
  <c r="E57" i="15"/>
  <c r="F57" i="15" s="1"/>
  <c r="E75" i="15"/>
  <c r="F75" i="15" s="1"/>
  <c r="E2" i="18"/>
  <c r="F2" i="18" s="1"/>
  <c r="E8" i="18"/>
  <c r="F8" i="18" s="1"/>
  <c r="E14" i="18"/>
  <c r="F14" i="18" s="1"/>
  <c r="H46" i="18"/>
  <c r="I46" i="18" s="1"/>
  <c r="J46" i="18" s="1"/>
  <c r="K46" i="18" s="1"/>
  <c r="L46" i="18" s="1"/>
  <c r="E64" i="18"/>
  <c r="F64" i="18" s="1"/>
  <c r="E66" i="18"/>
  <c r="F66" i="18" s="1"/>
  <c r="H83" i="18"/>
  <c r="I83" i="18" s="1"/>
  <c r="J83" i="18" s="1"/>
  <c r="K83" i="18" s="1"/>
  <c r="L83" i="18" s="1"/>
  <c r="E3" i="19"/>
  <c r="F3" i="19" s="1"/>
  <c r="E6" i="19"/>
  <c r="F6" i="19" s="1"/>
  <c r="E9" i="19"/>
  <c r="F9" i="19" s="1"/>
  <c r="E12" i="19"/>
  <c r="F12" i="19" s="1"/>
  <c r="E38" i="19"/>
  <c r="F38" i="19" s="1"/>
  <c r="E56" i="19"/>
  <c r="F56" i="19" s="1"/>
  <c r="E74" i="19"/>
  <c r="F74" i="19" s="1"/>
  <c r="E97" i="19"/>
  <c r="F97" i="19" s="1"/>
  <c r="E101" i="19"/>
  <c r="F101" i="19" s="1"/>
  <c r="E109" i="19"/>
  <c r="F109" i="19" s="1"/>
  <c r="E15" i="21"/>
  <c r="F15" i="21" s="1"/>
  <c r="E20" i="21"/>
  <c r="F20" i="21" s="1"/>
  <c r="E30" i="21"/>
  <c r="F30" i="21" s="1"/>
  <c r="E32" i="21"/>
  <c r="F32" i="21" s="1"/>
  <c r="E64" i="21"/>
  <c r="F64" i="21" s="1"/>
  <c r="H66" i="21"/>
  <c r="I66" i="21" s="1"/>
  <c r="J66" i="21" s="1"/>
  <c r="K66" i="21" s="1"/>
  <c r="L66" i="21" s="1"/>
  <c r="E102" i="21"/>
  <c r="F102" i="21" s="1"/>
  <c r="E111" i="21"/>
  <c r="F111" i="21" s="1"/>
  <c r="E26" i="18"/>
  <c r="F26" i="18" s="1"/>
  <c r="H48" i="18"/>
  <c r="I48" i="18" s="1"/>
  <c r="J48" i="18" s="1"/>
  <c r="K48" i="18" s="1"/>
  <c r="L48" i="18" s="1"/>
  <c r="E52" i="18"/>
  <c r="F52" i="18" s="1"/>
  <c r="E60" i="18"/>
  <c r="F60" i="18" s="1"/>
  <c r="E89" i="18"/>
  <c r="F89" i="18" s="1"/>
  <c r="E33" i="19"/>
  <c r="F33" i="19" s="1"/>
  <c r="E52" i="19"/>
  <c r="F52" i="19" s="1"/>
  <c r="E68" i="19"/>
  <c r="F68" i="19" s="1"/>
  <c r="E80" i="19"/>
  <c r="F80" i="19" s="1"/>
  <c r="H15" i="21"/>
  <c r="I15" i="21" s="1"/>
  <c r="J15" i="21" s="1"/>
  <c r="K15" i="21" s="1"/>
  <c r="L15" i="21" s="1"/>
  <c r="H81" i="21"/>
  <c r="I81" i="21" s="1"/>
  <c r="J81" i="21" s="1"/>
  <c r="K81" i="21" s="1"/>
  <c r="L81" i="21" s="1"/>
  <c r="H102" i="21"/>
  <c r="I102" i="21" s="1"/>
  <c r="J102" i="21" s="1"/>
  <c r="K102" i="21" s="1"/>
  <c r="L102" i="21" s="1"/>
  <c r="E50" i="19"/>
  <c r="F50" i="19" s="1"/>
  <c r="H6" i="21"/>
  <c r="I6" i="21" s="1"/>
  <c r="J6" i="21" s="1"/>
  <c r="K6" i="21" s="1"/>
  <c r="L6" i="21" s="1"/>
  <c r="H49" i="21"/>
  <c r="I49" i="21" s="1"/>
  <c r="J49" i="21" s="1"/>
  <c r="K49" i="21" s="1"/>
  <c r="L49" i="21" s="1"/>
  <c r="H58" i="21"/>
  <c r="I58" i="21" s="1"/>
  <c r="J58" i="21" s="1"/>
  <c r="K58" i="21" s="1"/>
  <c r="L58" i="21" s="1"/>
  <c r="H83" i="21"/>
  <c r="I83" i="21" s="1"/>
  <c r="J83" i="21" s="1"/>
  <c r="K83" i="21" s="1"/>
  <c r="L83" i="21" s="1"/>
  <c r="E6" i="18"/>
  <c r="F6" i="18" s="1"/>
  <c r="E12" i="18"/>
  <c r="F12" i="18" s="1"/>
  <c r="E18" i="18"/>
  <c r="F18" i="18" s="1"/>
  <c r="H29" i="18"/>
  <c r="I29" i="18" s="1"/>
  <c r="J29" i="18" s="1"/>
  <c r="K29" i="18" s="1"/>
  <c r="L29" i="18" s="1"/>
  <c r="H33" i="18"/>
  <c r="I33" i="18" s="1"/>
  <c r="J33" i="18" s="1"/>
  <c r="K33" i="18" s="1"/>
  <c r="L33" i="18" s="1"/>
  <c r="E93" i="18"/>
  <c r="F93" i="18" s="1"/>
  <c r="E97" i="18"/>
  <c r="F97" i="18" s="1"/>
  <c r="E99" i="18"/>
  <c r="F99" i="18" s="1"/>
  <c r="E4" i="19"/>
  <c r="F4" i="19" s="1"/>
  <c r="E7" i="19"/>
  <c r="F7" i="19" s="1"/>
  <c r="E10" i="19"/>
  <c r="F10" i="19" s="1"/>
  <c r="E13" i="19"/>
  <c r="F13" i="19" s="1"/>
  <c r="H29" i="19"/>
  <c r="I29" i="19" s="1"/>
  <c r="J29" i="19" s="1"/>
  <c r="K29" i="19" s="1"/>
  <c r="L29" i="19" s="1"/>
  <c r="H66" i="19"/>
  <c r="I66" i="19" s="1"/>
  <c r="J66" i="19" s="1"/>
  <c r="K66" i="19" s="1"/>
  <c r="L66" i="19" s="1"/>
  <c r="H78" i="19"/>
  <c r="I78" i="19" s="1"/>
  <c r="J78" i="19" s="1"/>
  <c r="K78" i="19" s="1"/>
  <c r="L78" i="19" s="1"/>
  <c r="E92" i="19"/>
  <c r="F92" i="19" s="1"/>
  <c r="E94" i="19"/>
  <c r="F94" i="19" s="1"/>
  <c r="E4" i="21"/>
  <c r="F4" i="21" s="1"/>
  <c r="E11" i="21"/>
  <c r="F11" i="21" s="1"/>
  <c r="E16" i="21"/>
  <c r="F16" i="21" s="1"/>
  <c r="H28" i="21"/>
  <c r="I28" i="21" s="1"/>
  <c r="J28" i="21" s="1"/>
  <c r="K28" i="21" s="1"/>
  <c r="L28" i="21" s="1"/>
  <c r="E37" i="21"/>
  <c r="F37" i="21" s="1"/>
  <c r="H43" i="21"/>
  <c r="I43" i="21" s="1"/>
  <c r="J43" i="21" s="1"/>
  <c r="K43" i="21" s="1"/>
  <c r="L43" i="21" s="1"/>
  <c r="E67" i="21"/>
  <c r="F67" i="21" s="1"/>
  <c r="H90" i="21"/>
  <c r="I90" i="21" s="1"/>
  <c r="J90" i="21" s="1"/>
  <c r="K90" i="21" s="1"/>
  <c r="L90" i="21" s="1"/>
  <c r="H3" i="18"/>
  <c r="I3" i="18" s="1"/>
  <c r="J3" i="18" s="1"/>
  <c r="K3" i="18" s="1"/>
  <c r="L3" i="18" s="1"/>
  <c r="H6" i="18"/>
  <c r="I6" i="18" s="1"/>
  <c r="J6" i="18" s="1"/>
  <c r="K6" i="18" s="1"/>
  <c r="L6" i="18" s="1"/>
  <c r="H18" i="18"/>
  <c r="I18" i="18" s="1"/>
  <c r="J18" i="18" s="1"/>
  <c r="K18" i="18" s="1"/>
  <c r="L18" i="18" s="1"/>
  <c r="H35" i="18"/>
  <c r="I35" i="18" s="1"/>
  <c r="J35" i="18" s="1"/>
  <c r="K35" i="18" s="1"/>
  <c r="L35" i="18" s="1"/>
  <c r="H52" i="18"/>
  <c r="I52" i="18" s="1"/>
  <c r="J52" i="18" s="1"/>
  <c r="K52" i="18" s="1"/>
  <c r="L52" i="18" s="1"/>
  <c r="E54" i="21"/>
  <c r="F54" i="21" s="1"/>
  <c r="E63" i="21"/>
  <c r="F63" i="21" s="1"/>
  <c r="H69" i="21"/>
  <c r="I69" i="21" s="1"/>
  <c r="J69" i="21" s="1"/>
  <c r="K69" i="21" s="1"/>
  <c r="L69" i="21" s="1"/>
  <c r="E99" i="21"/>
  <c r="F99" i="21" s="1"/>
  <c r="E103" i="21"/>
  <c r="F103" i="21" s="1"/>
  <c r="H21" i="18"/>
  <c r="I21" i="18" s="1"/>
  <c r="J21" i="18" s="1"/>
  <c r="K21" i="18" s="1"/>
  <c r="L21" i="18" s="1"/>
  <c r="H24" i="18"/>
  <c r="I24" i="18" s="1"/>
  <c r="J24" i="18" s="1"/>
  <c r="K24" i="18" s="1"/>
  <c r="L24" i="18" s="1"/>
  <c r="E49" i="18"/>
  <c r="F49" i="18" s="1"/>
  <c r="E65" i="18"/>
  <c r="F65" i="18" s="1"/>
  <c r="E67" i="18"/>
  <c r="F67" i="18" s="1"/>
  <c r="E71" i="18"/>
  <c r="F71" i="18" s="1"/>
  <c r="E88" i="18"/>
  <c r="F88" i="18" s="1"/>
  <c r="H114" i="18"/>
  <c r="I114" i="18" s="1"/>
  <c r="J114" i="18" s="1"/>
  <c r="K114" i="18" s="1"/>
  <c r="L114" i="18" s="1"/>
  <c r="H19" i="19"/>
  <c r="I19" i="19" s="1"/>
  <c r="J19" i="19" s="1"/>
  <c r="K19" i="19" s="1"/>
  <c r="L19" i="19" s="1"/>
  <c r="H22" i="19"/>
  <c r="I22" i="19" s="1"/>
  <c r="J22" i="19" s="1"/>
  <c r="K22" i="19" s="1"/>
  <c r="L22" i="19" s="1"/>
  <c r="H25" i="19"/>
  <c r="I25" i="19" s="1"/>
  <c r="J25" i="19" s="1"/>
  <c r="K25" i="19" s="1"/>
  <c r="L25" i="19" s="1"/>
  <c r="H41" i="19"/>
  <c r="I41" i="19" s="1"/>
  <c r="J41" i="19" s="1"/>
  <c r="K41" i="19" s="1"/>
  <c r="L41" i="19" s="1"/>
  <c r="H21" i="21"/>
  <c r="I21" i="21" s="1"/>
  <c r="J21" i="21" s="1"/>
  <c r="K21" i="21" s="1"/>
  <c r="L21" i="21" s="1"/>
  <c r="E33" i="21"/>
  <c r="F33" i="21" s="1"/>
  <c r="E103" i="18"/>
  <c r="F103" i="18" s="1"/>
  <c r="H35" i="19"/>
  <c r="I35" i="19" s="1"/>
  <c r="J35" i="19" s="1"/>
  <c r="K35" i="19" s="1"/>
  <c r="L35" i="19" s="1"/>
  <c r="E55" i="19"/>
  <c r="F55" i="19" s="1"/>
  <c r="E57" i="19"/>
  <c r="F57" i="19" s="1"/>
  <c r="E65" i="19"/>
  <c r="F65" i="19" s="1"/>
  <c r="H71" i="19"/>
  <c r="I71" i="19" s="1"/>
  <c r="J71" i="19" s="1"/>
  <c r="K71" i="19" s="1"/>
  <c r="L71" i="19" s="1"/>
  <c r="E73" i="19"/>
  <c r="F73" i="19" s="1"/>
  <c r="E77" i="19"/>
  <c r="F77" i="19" s="1"/>
  <c r="E87" i="19"/>
  <c r="F87" i="19" s="1"/>
  <c r="E104" i="19"/>
  <c r="F104" i="19" s="1"/>
  <c r="H4" i="21"/>
  <c r="I4" i="21" s="1"/>
  <c r="J4" i="21" s="1"/>
  <c r="K4" i="21" s="1"/>
  <c r="L4" i="21" s="1"/>
  <c r="E7" i="21"/>
  <c r="F7" i="21" s="1"/>
  <c r="H23" i="21"/>
  <c r="I23" i="21" s="1"/>
  <c r="J23" i="21" s="1"/>
  <c r="K23" i="21" s="1"/>
  <c r="L23" i="21" s="1"/>
  <c r="H26" i="21"/>
  <c r="I26" i="21" s="1"/>
  <c r="J26" i="21" s="1"/>
  <c r="K26" i="21" s="1"/>
  <c r="L26" i="21" s="1"/>
  <c r="E29" i="21"/>
  <c r="F29" i="21" s="1"/>
  <c r="E50" i="21"/>
  <c r="F50" i="21" s="1"/>
  <c r="E61" i="21"/>
  <c r="F61" i="21" s="1"/>
  <c r="H71" i="21"/>
  <c r="I71" i="21" s="1"/>
  <c r="J71" i="21" s="1"/>
  <c r="K71" i="21" s="1"/>
  <c r="L71" i="21" s="1"/>
  <c r="E97" i="21"/>
  <c r="F97" i="21" s="1"/>
  <c r="E30" i="18"/>
  <c r="F30" i="18" s="1"/>
  <c r="E109" i="18"/>
  <c r="F109" i="18" s="1"/>
  <c r="H2" i="19"/>
  <c r="I2" i="19" s="1"/>
  <c r="J2" i="19" s="1"/>
  <c r="K2" i="19" s="1"/>
  <c r="L2" i="19" s="1"/>
  <c r="E32" i="19"/>
  <c r="F32" i="19" s="1"/>
  <c r="E49" i="19"/>
  <c r="F49" i="19" s="1"/>
  <c r="E51" i="19"/>
  <c r="F51" i="19" s="1"/>
  <c r="H53" i="19"/>
  <c r="I53" i="19" s="1"/>
  <c r="J53" i="19" s="1"/>
  <c r="K53" i="19" s="1"/>
  <c r="L53" i="19" s="1"/>
  <c r="E69" i="19"/>
  <c r="F69" i="19" s="1"/>
  <c r="E81" i="19"/>
  <c r="F81" i="19" s="1"/>
  <c r="E116" i="19"/>
  <c r="F116" i="19" s="1"/>
  <c r="H14" i="21"/>
  <c r="I14" i="21" s="1"/>
  <c r="J14" i="21" s="1"/>
  <c r="K14" i="21" s="1"/>
  <c r="L14" i="21" s="1"/>
  <c r="E46" i="21"/>
  <c r="F46" i="21" s="1"/>
  <c r="E48" i="21"/>
  <c r="F48" i="21" s="1"/>
  <c r="E91" i="21"/>
  <c r="F91" i="21" s="1"/>
  <c r="H7" i="18"/>
  <c r="I7" i="18" s="1"/>
  <c r="J7" i="18" s="1"/>
  <c r="K7" i="18" s="1"/>
  <c r="L7" i="18" s="1"/>
  <c r="E22" i="18"/>
  <c r="F22" i="18" s="1"/>
  <c r="E34" i="18"/>
  <c r="F34" i="18" s="1"/>
  <c r="E44" i="18"/>
  <c r="F44" i="18" s="1"/>
  <c r="E53" i="18"/>
  <c r="F53" i="18" s="1"/>
  <c r="E77" i="18"/>
  <c r="F77" i="18" s="1"/>
  <c r="H8" i="19"/>
  <c r="I8" i="19" s="1"/>
  <c r="J8" i="19" s="1"/>
  <c r="K8" i="19" s="1"/>
  <c r="L8" i="19" s="1"/>
  <c r="H14" i="19"/>
  <c r="I14" i="19" s="1"/>
  <c r="J14" i="19" s="1"/>
  <c r="K14" i="19" s="1"/>
  <c r="L14" i="19" s="1"/>
  <c r="E17" i="19"/>
  <c r="F17" i="19" s="1"/>
  <c r="E20" i="19"/>
  <c r="F20" i="19" s="1"/>
  <c r="E23" i="19"/>
  <c r="F23" i="19" s="1"/>
  <c r="E26" i="19"/>
  <c r="F26" i="19" s="1"/>
  <c r="H12" i="21"/>
  <c r="I12" i="21" s="1"/>
  <c r="J12" i="21" s="1"/>
  <c r="K12" i="21" s="1"/>
  <c r="L12" i="21" s="1"/>
  <c r="E40" i="21"/>
  <c r="F40" i="21" s="1"/>
  <c r="H26" i="19"/>
  <c r="I26" i="19" s="1"/>
  <c r="J26" i="19" s="1"/>
  <c r="K26" i="19" s="1"/>
  <c r="L26" i="19" s="1"/>
  <c r="E93" i="19"/>
  <c r="F93" i="19" s="1"/>
  <c r="H19" i="21"/>
  <c r="I19" i="21" s="1"/>
  <c r="J19" i="21" s="1"/>
  <c r="K19" i="21" s="1"/>
  <c r="L19" i="21" s="1"/>
  <c r="E34" i="21"/>
  <c r="F34" i="21" s="1"/>
  <c r="E38" i="21"/>
  <c r="F38" i="21" s="1"/>
  <c r="E55" i="21"/>
  <c r="F55" i="21" s="1"/>
  <c r="H57" i="21"/>
  <c r="I57" i="21" s="1"/>
  <c r="J57" i="21" s="1"/>
  <c r="K57" i="21" s="1"/>
  <c r="L57" i="21" s="1"/>
  <c r="E72" i="21"/>
  <c r="F72" i="21" s="1"/>
  <c r="H76" i="21"/>
  <c r="I76" i="21" s="1"/>
  <c r="J76" i="21" s="1"/>
  <c r="K76" i="21" s="1"/>
  <c r="L76" i="21" s="1"/>
  <c r="H78" i="21"/>
  <c r="I78" i="21" s="1"/>
  <c r="J78" i="21" s="1"/>
  <c r="K78" i="21" s="1"/>
  <c r="L78" i="21" s="1"/>
  <c r="E28" i="18"/>
  <c r="F28" i="18" s="1"/>
  <c r="E42" i="18"/>
  <c r="F42" i="18" s="1"/>
  <c r="H107" i="18"/>
  <c r="I107" i="18" s="1"/>
  <c r="J107" i="18" s="1"/>
  <c r="K107" i="18" s="1"/>
  <c r="L107" i="18" s="1"/>
  <c r="E111" i="19"/>
  <c r="F111" i="19" s="1"/>
  <c r="E8" i="21"/>
  <c r="F8" i="21" s="1"/>
  <c r="AJ271" i="28"/>
  <c r="AJ269" i="28"/>
  <c r="AJ274" i="28"/>
  <c r="AJ258" i="28"/>
  <c r="AJ263" i="28"/>
  <c r="AJ261" i="28"/>
  <c r="AJ266" i="28"/>
  <c r="AJ254" i="28"/>
  <c r="AJ259" i="28"/>
  <c r="AJ264" i="28"/>
  <c r="AJ270" i="28"/>
  <c r="AJ257" i="28"/>
  <c r="AJ267" i="28"/>
  <c r="AJ255" i="28"/>
  <c r="AJ273" i="28"/>
  <c r="AJ248" i="28"/>
  <c r="AJ250" i="28"/>
  <c r="AX199" i="28"/>
  <c r="AX210" i="28"/>
  <c r="AX190" i="28"/>
  <c r="AW333" i="28"/>
  <c r="AW321" i="28"/>
  <c r="AW309" i="28"/>
  <c r="AW338" i="28"/>
  <c r="AW326" i="28"/>
  <c r="AW314" i="28"/>
  <c r="AW331" i="28"/>
  <c r="AW319" i="28"/>
  <c r="AW336" i="28"/>
  <c r="AW324" i="28"/>
  <c r="AW312" i="28"/>
  <c r="AW329" i="28"/>
  <c r="AW317" i="28"/>
  <c r="AW334" i="28"/>
  <c r="AW322" i="28"/>
  <c r="AW310" i="28"/>
  <c r="AW339" i="28"/>
  <c r="AW327" i="28"/>
  <c r="AW315" i="28"/>
  <c r="AW332" i="28"/>
  <c r="AW320" i="28"/>
  <c r="AW337" i="28"/>
  <c r="AW325" i="28"/>
  <c r="AW313" i="28"/>
  <c r="AW330" i="28"/>
  <c r="AW318" i="28"/>
  <c r="AW335" i="28"/>
  <c r="AW323" i="28"/>
  <c r="AW311" i="28"/>
  <c r="AW328" i="28"/>
  <c r="AW316" i="28"/>
  <c r="AX12" i="28"/>
  <c r="AJ304" i="28"/>
  <c r="AJ292" i="28"/>
  <c r="AJ280" i="28"/>
  <c r="AJ297" i="28"/>
  <c r="AJ285" i="28"/>
  <c r="AJ302" i="28"/>
  <c r="AJ290" i="28"/>
  <c r="AJ278" i="28"/>
  <c r="AJ307" i="28"/>
  <c r="AJ295" i="28"/>
  <c r="AJ283" i="28"/>
  <c r="AJ300" i="28"/>
  <c r="AJ288" i="28"/>
  <c r="AJ305" i="28"/>
  <c r="AJ293" i="28"/>
  <c r="AJ281" i="28"/>
  <c r="AJ298" i="28"/>
  <c r="AJ286" i="28"/>
  <c r="AJ303" i="28"/>
  <c r="AJ291" i="28"/>
  <c r="AJ308" i="28"/>
  <c r="AJ296" i="28"/>
  <c r="AJ284" i="28"/>
  <c r="AJ301" i="28"/>
  <c r="AJ289" i="28"/>
  <c r="AJ306" i="28"/>
  <c r="AJ294" i="28"/>
  <c r="AJ282" i="28"/>
  <c r="AJ299" i="28"/>
  <c r="AJ287" i="28"/>
  <c r="AJ279" i="28"/>
  <c r="AK23" i="28"/>
  <c r="AX430" i="28"/>
  <c r="AX406" i="28"/>
  <c r="AX410" i="28"/>
  <c r="AJ246" i="28"/>
  <c r="AJ239" i="28"/>
  <c r="AJ227" i="28"/>
  <c r="AJ232" i="28"/>
  <c r="AJ220" i="28"/>
  <c r="AJ237" i="28"/>
  <c r="AJ225" i="28"/>
  <c r="AJ242" i="28"/>
  <c r="AJ230" i="28"/>
  <c r="AJ218" i="28"/>
  <c r="AJ235" i="28"/>
  <c r="AJ228" i="28"/>
  <c r="AJ245" i="28"/>
  <c r="AJ233" i="28"/>
  <c r="AJ221" i="28"/>
  <c r="AJ243" i="28"/>
  <c r="AJ231" i="28"/>
  <c r="AJ219" i="28"/>
  <c r="AJ236" i="28"/>
  <c r="AJ224" i="28"/>
  <c r="AJ241" i="28"/>
  <c r="AJ226" i="28"/>
  <c r="AK20" i="28"/>
  <c r="AW390" i="28"/>
  <c r="AW378" i="28"/>
  <c r="AW395" i="28"/>
  <c r="AW383" i="28"/>
  <c r="AW371" i="28"/>
  <c r="AW400" i="28"/>
  <c r="AW388" i="28"/>
  <c r="AW376" i="28"/>
  <c r="AW393" i="28"/>
  <c r="AW381" i="28"/>
  <c r="AW398" i="28"/>
  <c r="AW386" i="28"/>
  <c r="AW374" i="28"/>
  <c r="AW391" i="28"/>
  <c r="AW379" i="28"/>
  <c r="AW396" i="28"/>
  <c r="AW384" i="28"/>
  <c r="AW372" i="28"/>
  <c r="AW401" i="28"/>
  <c r="AW389" i="28"/>
  <c r="AW377" i="28"/>
  <c r="AW394" i="28"/>
  <c r="AW382" i="28"/>
  <c r="AW399" i="28"/>
  <c r="AW387" i="28"/>
  <c r="AW375" i="28"/>
  <c r="AW397" i="28"/>
  <c r="AW385" i="28"/>
  <c r="AW373" i="28"/>
  <c r="AW392" i="28"/>
  <c r="AW380" i="28"/>
  <c r="AX13" i="28"/>
  <c r="AX156" i="28"/>
  <c r="AX161" i="28"/>
  <c r="AX169" i="28"/>
  <c r="AX174" i="28"/>
  <c r="AX182" i="28"/>
  <c r="AX158" i="28"/>
  <c r="AX293" i="28"/>
  <c r="AX306" i="28"/>
  <c r="AX244" i="28"/>
  <c r="AX232" i="28"/>
  <c r="AX220" i="28"/>
  <c r="AX237" i="28"/>
  <c r="AX225" i="28"/>
  <c r="AX242" i="28"/>
  <c r="AX230" i="28"/>
  <c r="AX218" i="28"/>
  <c r="AX235" i="28"/>
  <c r="AX223" i="28"/>
  <c r="AX240" i="28"/>
  <c r="AX228" i="28"/>
  <c r="AX216" i="28"/>
  <c r="AX245" i="28"/>
  <c r="AX233" i="28"/>
  <c r="AX221" i="28"/>
  <c r="AX238" i="28"/>
  <c r="AX226" i="28"/>
  <c r="AX243" i="28"/>
  <c r="AX231" i="28"/>
  <c r="AX219" i="28"/>
  <c r="AX241" i="28"/>
  <c r="AX229" i="28"/>
  <c r="AX217" i="28"/>
  <c r="AX246" i="28"/>
  <c r="AX234" i="28"/>
  <c r="AX222" i="28"/>
  <c r="AX239" i="28"/>
  <c r="AX227" i="28"/>
  <c r="AX236" i="28"/>
  <c r="AX224" i="28"/>
  <c r="AY20" i="28"/>
  <c r="AJ210" i="28"/>
  <c r="AJ215" i="28"/>
  <c r="AJ203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209" i="28"/>
  <c r="AJ197" i="28"/>
  <c r="AJ207" i="28"/>
  <c r="AJ195" i="28"/>
  <c r="AJ212" i="28"/>
  <c r="AJ200" i="28"/>
  <c r="AJ188" i="28"/>
  <c r="AJ205" i="28"/>
  <c r="AJ193" i="28"/>
  <c r="AJ186" i="28"/>
  <c r="AJ198" i="28"/>
  <c r="AJ214" i="28"/>
  <c r="AJ202" i="28"/>
  <c r="AJ190" i="28"/>
  <c r="AJ192" i="28"/>
  <c r="AJ185" i="28"/>
  <c r="AJ191" i="28"/>
  <c r="AK19" i="28"/>
  <c r="AM144" i="28"/>
  <c r="AM149" i="28"/>
  <c r="AM137" i="28"/>
  <c r="AM125" i="28"/>
  <c r="AM142" i="28"/>
  <c r="AM130" i="28"/>
  <c r="AM147" i="28"/>
  <c r="AM135" i="28"/>
  <c r="AM123" i="28"/>
  <c r="AM152" i="28"/>
  <c r="AM140" i="28"/>
  <c r="AM145" i="28"/>
  <c r="AM133" i="28"/>
  <c r="AM150" i="28"/>
  <c r="AM138" i="28"/>
  <c r="AM126" i="28"/>
  <c r="AM143" i="28"/>
  <c r="AM148" i="28"/>
  <c r="AM136" i="28"/>
  <c r="AM124" i="28"/>
  <c r="AM153" i="28"/>
  <c r="AM141" i="28"/>
  <c r="AM129" i="28"/>
  <c r="AM146" i="28"/>
  <c r="AM134" i="28"/>
  <c r="AM151" i="28"/>
  <c r="AM139" i="28"/>
  <c r="AM127" i="28"/>
  <c r="AY144" i="28"/>
  <c r="AY149" i="28"/>
  <c r="AY137" i="28"/>
  <c r="AY125" i="28"/>
  <c r="AY142" i="28"/>
  <c r="AY130" i="28"/>
  <c r="AY147" i="28"/>
  <c r="AY135" i="28"/>
  <c r="AY123" i="28"/>
  <c r="AY152" i="28"/>
  <c r="AY140" i="28"/>
  <c r="AY128" i="28"/>
  <c r="AY145" i="28"/>
  <c r="AY133" i="28"/>
  <c r="AY150" i="28"/>
  <c r="AY138" i="28"/>
  <c r="AY126" i="28"/>
  <c r="AY143" i="28"/>
  <c r="AY148" i="28"/>
  <c r="AY136" i="28"/>
  <c r="AY124" i="28"/>
  <c r="AY153" i="28"/>
  <c r="AY141" i="28"/>
  <c r="AY129" i="28"/>
  <c r="AY146" i="28"/>
  <c r="AY134" i="28"/>
  <c r="AY151" i="28"/>
  <c r="AY139" i="28"/>
  <c r="AY127" i="28"/>
  <c r="AM364" i="28"/>
  <c r="AM352" i="28"/>
  <c r="AM369" i="28"/>
  <c r="AM357" i="28"/>
  <c r="AM362" i="28"/>
  <c r="AM350" i="28"/>
  <c r="AM367" i="28"/>
  <c r="AM355" i="28"/>
  <c r="AM360" i="28"/>
  <c r="AM348" i="28"/>
  <c r="AM365" i="28"/>
  <c r="AM353" i="28"/>
  <c r="AM370" i="28"/>
  <c r="AM358" i="28"/>
  <c r="AM363" i="28"/>
  <c r="AM351" i="28"/>
  <c r="AM368" i="28"/>
  <c r="AM356" i="28"/>
  <c r="AM361" i="28"/>
  <c r="AM359" i="28"/>
  <c r="AM343" i="28"/>
  <c r="AM354" i="28"/>
  <c r="AM341" i="28"/>
  <c r="AM347" i="28"/>
  <c r="AM346" i="28"/>
  <c r="AM344" i="28"/>
  <c r="AM342" i="28"/>
  <c r="AM340" i="28"/>
  <c r="AM349" i="28"/>
  <c r="AM345" i="28"/>
  <c r="AM366" i="28"/>
  <c r="AY364" i="28"/>
  <c r="AY352" i="28"/>
  <c r="AY369" i="28"/>
  <c r="AY357" i="28"/>
  <c r="AY362" i="28"/>
  <c r="AY350" i="28"/>
  <c r="AY367" i="28"/>
  <c r="AY355" i="28"/>
  <c r="AY360" i="28"/>
  <c r="AY348" i="28"/>
  <c r="AY365" i="28"/>
  <c r="AY353" i="28"/>
  <c r="AY370" i="28"/>
  <c r="AY358" i="28"/>
  <c r="AY363" i="28"/>
  <c r="AY351" i="28"/>
  <c r="AY368" i="28"/>
  <c r="AY356" i="28"/>
  <c r="AY361" i="28"/>
  <c r="AY359" i="28"/>
  <c r="AY343" i="28"/>
  <c r="AY354" i="28"/>
  <c r="AY341" i="28"/>
  <c r="AY344" i="28"/>
  <c r="AY346" i="28"/>
  <c r="AY342" i="28"/>
  <c r="AY349" i="28"/>
  <c r="AY347" i="28"/>
  <c r="AY340" i="28"/>
  <c r="AY366" i="28"/>
  <c r="AY345" i="28"/>
  <c r="AU30" i="28"/>
  <c r="BI40" i="28"/>
  <c r="BB41" i="28"/>
  <c r="AU42" i="28"/>
  <c r="BI52" i="28"/>
  <c r="BB53" i="28"/>
  <c r="AU54" i="28"/>
  <c r="BI64" i="28"/>
  <c r="AP65" i="28"/>
  <c r="BB65" i="28"/>
  <c r="AU66" i="28"/>
  <c r="AN67" i="28"/>
  <c r="BI76" i="28"/>
  <c r="AP77" i="28"/>
  <c r="BB77" i="28"/>
  <c r="AU78" i="28"/>
  <c r="AN79" i="28"/>
  <c r="BI88" i="28"/>
  <c r="AP89" i="28"/>
  <c r="BB89" i="28"/>
  <c r="AU90" i="28"/>
  <c r="AN91" i="28"/>
  <c r="BI100" i="28"/>
  <c r="BB101" i="28"/>
  <c r="AU102" i="28"/>
  <c r="AN103" i="28"/>
  <c r="BI112" i="28"/>
  <c r="BB113" i="28"/>
  <c r="BI114" i="28"/>
  <c r="AW124" i="28"/>
  <c r="AS125" i="28"/>
  <c r="AM128" i="28"/>
  <c r="AV129" i="28"/>
  <c r="AN149" i="28"/>
  <c r="AN137" i="28"/>
  <c r="AN142" i="28"/>
  <c r="AN130" i="28"/>
  <c r="AN147" i="28"/>
  <c r="AN135" i="28"/>
  <c r="AN123" i="28"/>
  <c r="AN152" i="28"/>
  <c r="AN140" i="28"/>
  <c r="AN128" i="28"/>
  <c r="AN145" i="28"/>
  <c r="AN133" i="28"/>
  <c r="AN150" i="28"/>
  <c r="AN138" i="28"/>
  <c r="AN126" i="28"/>
  <c r="AN143" i="28"/>
  <c r="AN131" i="28"/>
  <c r="AN148" i="28"/>
  <c r="AN136" i="28"/>
  <c r="AN153" i="28"/>
  <c r="AN141" i="28"/>
  <c r="AN129" i="28"/>
  <c r="AN146" i="28"/>
  <c r="AN134" i="28"/>
  <c r="AN151" i="28"/>
  <c r="AN139" i="28"/>
  <c r="AN144" i="28"/>
  <c r="AN132" i="28"/>
  <c r="AZ149" i="28"/>
  <c r="AZ137" i="28"/>
  <c r="AZ142" i="28"/>
  <c r="AZ130" i="28"/>
  <c r="AZ147" i="28"/>
  <c r="AZ135" i="28"/>
  <c r="AZ123" i="28"/>
  <c r="AZ152" i="28"/>
  <c r="AZ140" i="28"/>
  <c r="AZ128" i="28"/>
  <c r="AZ145" i="28"/>
  <c r="AZ133" i="28"/>
  <c r="AZ150" i="28"/>
  <c r="AZ138" i="28"/>
  <c r="AZ126" i="28"/>
  <c r="AZ143" i="28"/>
  <c r="AZ131" i="28"/>
  <c r="AZ148" i="28"/>
  <c r="AZ136" i="28"/>
  <c r="AZ153" i="28"/>
  <c r="AZ141" i="28"/>
  <c r="AZ129" i="28"/>
  <c r="AZ146" i="28"/>
  <c r="AZ134" i="28"/>
  <c r="AZ151" i="28"/>
  <c r="AZ139" i="28"/>
  <c r="AZ144" i="28"/>
  <c r="AZ132" i="28"/>
  <c r="AN369" i="28"/>
  <c r="AN357" i="28"/>
  <c r="AN362" i="28"/>
  <c r="AN350" i="28"/>
  <c r="AN367" i="28"/>
  <c r="AN355" i="28"/>
  <c r="AN360" i="28"/>
  <c r="AN348" i="28"/>
  <c r="AN365" i="28"/>
  <c r="AN353" i="28"/>
  <c r="AN370" i="28"/>
  <c r="AN358" i="28"/>
  <c r="AN346" i="28"/>
  <c r="AN363" i="28"/>
  <c r="AN351" i="28"/>
  <c r="AN368" i="28"/>
  <c r="AN356" i="28"/>
  <c r="AN361" i="28"/>
  <c r="AN349" i="28"/>
  <c r="AN366" i="28"/>
  <c r="AN354" i="28"/>
  <c r="AN364" i="28"/>
  <c r="AN352" i="28"/>
  <c r="AN341" i="28"/>
  <c r="AN347" i="28"/>
  <c r="AN344" i="28"/>
  <c r="AN359" i="28"/>
  <c r="AN342" i="28"/>
  <c r="AN340" i="28"/>
  <c r="AN345" i="28"/>
  <c r="AN343" i="28"/>
  <c r="AZ369" i="28"/>
  <c r="AZ357" i="28"/>
  <c r="AZ362" i="28"/>
  <c r="AZ350" i="28"/>
  <c r="AZ367" i="28"/>
  <c r="AZ355" i="28"/>
  <c r="AZ360" i="28"/>
  <c r="AZ348" i="28"/>
  <c r="AZ365" i="28"/>
  <c r="AZ353" i="28"/>
  <c r="AZ370" i="28"/>
  <c r="AZ358" i="28"/>
  <c r="AZ346" i="28"/>
  <c r="AZ363" i="28"/>
  <c r="AZ351" i="28"/>
  <c r="AZ368" i="28"/>
  <c r="AZ356" i="28"/>
  <c r="AZ361" i="28"/>
  <c r="AZ349" i="28"/>
  <c r="AZ366" i="28"/>
  <c r="AZ354" i="28"/>
  <c r="AZ364" i="28"/>
  <c r="AZ352" i="28"/>
  <c r="AZ341" i="28"/>
  <c r="AZ344" i="28"/>
  <c r="AZ359" i="28"/>
  <c r="AZ342" i="28"/>
  <c r="AZ347" i="28"/>
  <c r="AZ340" i="28"/>
  <c r="AZ345" i="28"/>
  <c r="AZ343" i="28"/>
  <c r="BB36" i="28"/>
  <c r="AU37" i="28"/>
  <c r="BI47" i="28"/>
  <c r="BB48" i="28"/>
  <c r="AU49" i="28"/>
  <c r="BI59" i="28"/>
  <c r="BB60" i="28"/>
  <c r="AU61" i="28"/>
  <c r="AN62" i="28"/>
  <c r="BI71" i="28"/>
  <c r="AP72" i="28"/>
  <c r="BB72" i="28"/>
  <c r="AU73" i="28"/>
  <c r="AN74" i="28"/>
  <c r="BI83" i="28"/>
  <c r="AP84" i="28"/>
  <c r="BB84" i="28"/>
  <c r="AU85" i="28"/>
  <c r="AN86" i="28"/>
  <c r="BI95" i="28"/>
  <c r="BB96" i="28"/>
  <c r="AU97" i="28"/>
  <c r="AN98" i="28"/>
  <c r="BI107" i="28"/>
  <c r="BB108" i="28"/>
  <c r="AU109" i="28"/>
  <c r="AN110" i="28"/>
  <c r="AN117" i="28"/>
  <c r="BI122" i="28"/>
  <c r="BD123" i="28"/>
  <c r="AZ124" i="28"/>
  <c r="AS126" i="28"/>
  <c r="AQ127" i="28"/>
  <c r="AY132" i="28"/>
  <c r="AO142" i="28"/>
  <c r="AO147" i="28"/>
  <c r="AO135" i="28"/>
  <c r="AO123" i="28"/>
  <c r="AO152" i="28"/>
  <c r="AO140" i="28"/>
  <c r="AO128" i="28"/>
  <c r="AO145" i="28"/>
  <c r="AO133" i="28"/>
  <c r="AO150" i="28"/>
  <c r="AO138" i="28"/>
  <c r="AO143" i="28"/>
  <c r="AO131" i="28"/>
  <c r="AO148" i="28"/>
  <c r="AO136" i="28"/>
  <c r="AO124" i="28"/>
  <c r="AO153" i="28"/>
  <c r="AO141" i="28"/>
  <c r="AO146" i="28"/>
  <c r="AO134" i="28"/>
  <c r="AO151" i="28"/>
  <c r="AO139" i="28"/>
  <c r="AO127" i="28"/>
  <c r="AO144" i="28"/>
  <c r="AO132" i="28"/>
  <c r="AO149" i="28"/>
  <c r="AO137" i="28"/>
  <c r="AO125" i="28"/>
  <c r="BA142" i="28"/>
  <c r="BA147" i="28"/>
  <c r="BA135" i="28"/>
  <c r="BA123" i="28"/>
  <c r="BA152" i="28"/>
  <c r="BA140" i="28"/>
  <c r="BA128" i="28"/>
  <c r="BA145" i="28"/>
  <c r="BA133" i="28"/>
  <c r="BA150" i="28"/>
  <c r="BA138" i="28"/>
  <c r="BA143" i="28"/>
  <c r="BA131" i="28"/>
  <c r="BA148" i="28"/>
  <c r="BA136" i="28"/>
  <c r="BA124" i="28"/>
  <c r="BA153" i="28"/>
  <c r="BA141" i="28"/>
  <c r="BA146" i="28"/>
  <c r="BA134" i="28"/>
  <c r="BA151" i="28"/>
  <c r="BA139" i="28"/>
  <c r="BA127" i="28"/>
  <c r="BA144" i="28"/>
  <c r="BA132" i="28"/>
  <c r="BA149" i="28"/>
  <c r="BA137" i="28"/>
  <c r="BA125" i="28"/>
  <c r="AO362" i="28"/>
  <c r="AO350" i="28"/>
  <c r="AO367" i="28"/>
  <c r="AO355" i="28"/>
  <c r="AO360" i="28"/>
  <c r="AO348" i="28"/>
  <c r="AO365" i="28"/>
  <c r="AO353" i="28"/>
  <c r="AO370" i="28"/>
  <c r="AO358" i="28"/>
  <c r="AO363" i="28"/>
  <c r="AO351" i="28"/>
  <c r="AO368" i="28"/>
  <c r="AO356" i="28"/>
  <c r="AO361" i="28"/>
  <c r="AO349" i="28"/>
  <c r="AO366" i="28"/>
  <c r="AO354" i="28"/>
  <c r="AO359" i="28"/>
  <c r="AO369" i="28"/>
  <c r="AO357" i="28"/>
  <c r="AO341" i="28"/>
  <c r="AO347" i="28"/>
  <c r="AO352" i="28"/>
  <c r="AO346" i="28"/>
  <c r="AO344" i="28"/>
  <c r="AO342" i="28"/>
  <c r="AO340" i="28"/>
  <c r="AO345" i="28"/>
  <c r="AO343" i="28"/>
  <c r="AO364" i="28"/>
  <c r="BA362" i="28"/>
  <c r="BA350" i="28"/>
  <c r="BA367" i="28"/>
  <c r="BA355" i="28"/>
  <c r="BA360" i="28"/>
  <c r="BA348" i="28"/>
  <c r="BA365" i="28"/>
  <c r="BA353" i="28"/>
  <c r="BA370" i="28"/>
  <c r="BA358" i="28"/>
  <c r="BA346" i="28"/>
  <c r="BA363" i="28"/>
  <c r="BA351" i="28"/>
  <c r="BA368" i="28"/>
  <c r="BA356" i="28"/>
  <c r="BA361" i="28"/>
  <c r="BA349" i="28"/>
  <c r="BA366" i="28"/>
  <c r="BA354" i="28"/>
  <c r="BA359" i="28"/>
  <c r="BA369" i="28"/>
  <c r="BA357" i="28"/>
  <c r="BA341" i="28"/>
  <c r="BA352" i="28"/>
  <c r="BA344" i="28"/>
  <c r="BA342" i="28"/>
  <c r="BA347" i="28"/>
  <c r="BA340" i="28"/>
  <c r="BA345" i="28"/>
  <c r="BA364" i="28"/>
  <c r="BA343" i="28"/>
  <c r="BI30" i="28"/>
  <c r="BB31" i="28"/>
  <c r="AU32" i="28"/>
  <c r="BI42" i="28"/>
  <c r="BB43" i="28"/>
  <c r="AU44" i="28"/>
  <c r="BI54" i="28"/>
  <c r="BB55" i="28"/>
  <c r="AU56" i="28"/>
  <c r="BI66" i="28"/>
  <c r="AP67" i="28"/>
  <c r="BB67" i="28"/>
  <c r="AU68" i="28"/>
  <c r="AN69" i="28"/>
  <c r="BI78" i="28"/>
  <c r="AP79" i="28"/>
  <c r="BB79" i="28"/>
  <c r="AU80" i="28"/>
  <c r="AN81" i="28"/>
  <c r="BI90" i="28"/>
  <c r="AP91" i="28"/>
  <c r="BB91" i="28"/>
  <c r="AU92" i="28"/>
  <c r="AN93" i="28"/>
  <c r="BB103" i="28"/>
  <c r="AN105" i="28"/>
  <c r="BG123" i="28"/>
  <c r="AZ125" i="28"/>
  <c r="AT127" i="28"/>
  <c r="BH129" i="28"/>
  <c r="AP147" i="28"/>
  <c r="AP135" i="28"/>
  <c r="AP152" i="28"/>
  <c r="AP140" i="28"/>
  <c r="AP128" i="28"/>
  <c r="AP145" i="28"/>
  <c r="AP133" i="28"/>
  <c r="AP150" i="28"/>
  <c r="AP138" i="28"/>
  <c r="AP126" i="28"/>
  <c r="AP143" i="28"/>
  <c r="AP131" i="28"/>
  <c r="AP148" i="28"/>
  <c r="AP136" i="28"/>
  <c r="AP124" i="28"/>
  <c r="AP153" i="28"/>
  <c r="AP141" i="28"/>
  <c r="AP129" i="28"/>
  <c r="AP146" i="28"/>
  <c r="AP134" i="28"/>
  <c r="AP151" i="28"/>
  <c r="AP139" i="28"/>
  <c r="AP127" i="28"/>
  <c r="AP144" i="28"/>
  <c r="AP132" i="28"/>
  <c r="AP149" i="28"/>
  <c r="AP137" i="28"/>
  <c r="AP142" i="28"/>
  <c r="AP130" i="28"/>
  <c r="BB147" i="28"/>
  <c r="BB135" i="28"/>
  <c r="BB152" i="28"/>
  <c r="BB140" i="28"/>
  <c r="BB128" i="28"/>
  <c r="BB145" i="28"/>
  <c r="BB133" i="28"/>
  <c r="BB150" i="28"/>
  <c r="BB138" i="28"/>
  <c r="BB126" i="28"/>
  <c r="BB143" i="28"/>
  <c r="BB131" i="28"/>
  <c r="BB148" i="28"/>
  <c r="BB136" i="28"/>
  <c r="BB124" i="28"/>
  <c r="BB153" i="28"/>
  <c r="BB141" i="28"/>
  <c r="BB129" i="28"/>
  <c r="BB146" i="28"/>
  <c r="BB134" i="28"/>
  <c r="BB151" i="28"/>
  <c r="BB139" i="28"/>
  <c r="BB127" i="28"/>
  <c r="BB144" i="28"/>
  <c r="BB132" i="28"/>
  <c r="BB149" i="28"/>
  <c r="BB137" i="28"/>
  <c r="BB142" i="28"/>
  <c r="BB130" i="28"/>
  <c r="AP367" i="28"/>
  <c r="AP355" i="28"/>
  <c r="AP360" i="28"/>
  <c r="AP365" i="28"/>
  <c r="AP353" i="28"/>
  <c r="AP370" i="28"/>
  <c r="AP358" i="28"/>
  <c r="AP363" i="28"/>
  <c r="AP351" i="28"/>
  <c r="AP368" i="28"/>
  <c r="AP356" i="28"/>
  <c r="AP361" i="28"/>
  <c r="AP349" i="28"/>
  <c r="AP366" i="28"/>
  <c r="AP354" i="28"/>
  <c r="AP359" i="28"/>
  <c r="AP364" i="28"/>
  <c r="AP352" i="28"/>
  <c r="AP362" i="28"/>
  <c r="AP350" i="28"/>
  <c r="AP347" i="28"/>
  <c r="AP346" i="28"/>
  <c r="AP344" i="28"/>
  <c r="AP369" i="28"/>
  <c r="AP342" i="28"/>
  <c r="AP340" i="28"/>
  <c r="AP357" i="28"/>
  <c r="AP345" i="28"/>
  <c r="AP343" i="28"/>
  <c r="AP348" i="28"/>
  <c r="AP341" i="28"/>
  <c r="BB367" i="28"/>
  <c r="BB355" i="28"/>
  <c r="BB360" i="28"/>
  <c r="BB365" i="28"/>
  <c r="BB353" i="28"/>
  <c r="BB370" i="28"/>
  <c r="BB358" i="28"/>
  <c r="BB363" i="28"/>
  <c r="BB351" i="28"/>
  <c r="BB368" i="28"/>
  <c r="BB356" i="28"/>
  <c r="BB361" i="28"/>
  <c r="BB349" i="28"/>
  <c r="BB366" i="28"/>
  <c r="BB354" i="28"/>
  <c r="BB359" i="28"/>
  <c r="BB347" i="28"/>
  <c r="BB364" i="28"/>
  <c r="BB352" i="28"/>
  <c r="BB362" i="28"/>
  <c r="BB350" i="28"/>
  <c r="BB344" i="28"/>
  <c r="BB369" i="28"/>
  <c r="BB342" i="28"/>
  <c r="BB346" i="28"/>
  <c r="BB357" i="28"/>
  <c r="BB348" i="28"/>
  <c r="BB340" i="28"/>
  <c r="BB345" i="28"/>
  <c r="BB343" i="28"/>
  <c r="BB341" i="28"/>
  <c r="BB125" i="28"/>
  <c r="AU117" i="28"/>
  <c r="AU122" i="28"/>
  <c r="AU115" i="28"/>
  <c r="AU118" i="28"/>
  <c r="AU121" i="28"/>
  <c r="AU119" i="28"/>
  <c r="BI115" i="28"/>
  <c r="BI120" i="28"/>
  <c r="BI116" i="28"/>
  <c r="BI119" i="28"/>
  <c r="BI117" i="28"/>
  <c r="AU335" i="28"/>
  <c r="AU323" i="28"/>
  <c r="AU311" i="28"/>
  <c r="AU328" i="28"/>
  <c r="AU316" i="28"/>
  <c r="AU333" i="28"/>
  <c r="AU321" i="28"/>
  <c r="AU309" i="28"/>
  <c r="AU338" i="28"/>
  <c r="AU326" i="28"/>
  <c r="AU314" i="28"/>
  <c r="AU331" i="28"/>
  <c r="AU319" i="28"/>
  <c r="AU336" i="28"/>
  <c r="AU324" i="28"/>
  <c r="AU312" i="28"/>
  <c r="AU329" i="28"/>
  <c r="AU317" i="28"/>
  <c r="AU334" i="28"/>
  <c r="AU322" i="28"/>
  <c r="AU310" i="28"/>
  <c r="AU339" i="28"/>
  <c r="AU327" i="28"/>
  <c r="AU315" i="28"/>
  <c r="AU332" i="28"/>
  <c r="AU320" i="28"/>
  <c r="AU337" i="28"/>
  <c r="AU325" i="28"/>
  <c r="AU313" i="28"/>
  <c r="AU330" i="28"/>
  <c r="AU318" i="28"/>
  <c r="BI333" i="28"/>
  <c r="BI321" i="28"/>
  <c r="BI309" i="28"/>
  <c r="BI338" i="28"/>
  <c r="BI326" i="28"/>
  <c r="BI314" i="28"/>
  <c r="BI331" i="28"/>
  <c r="BI319" i="28"/>
  <c r="BI336" i="28"/>
  <c r="BI324" i="28"/>
  <c r="BI312" i="28"/>
  <c r="BI329" i="28"/>
  <c r="BI317" i="28"/>
  <c r="BI334" i="28"/>
  <c r="BI322" i="28"/>
  <c r="BI310" i="28"/>
  <c r="BI339" i="28"/>
  <c r="BI327" i="28"/>
  <c r="BI315" i="28"/>
  <c r="BI332" i="28"/>
  <c r="BI320" i="28"/>
  <c r="BI337" i="28"/>
  <c r="BI325" i="28"/>
  <c r="BI313" i="28"/>
  <c r="BI330" i="28"/>
  <c r="BI318" i="28"/>
  <c r="BI335" i="28"/>
  <c r="BI323" i="28"/>
  <c r="BI311" i="28"/>
  <c r="BI328" i="28"/>
  <c r="BI316" i="28"/>
  <c r="AU392" i="28"/>
  <c r="AU380" i="28"/>
  <c r="AU397" i="28"/>
  <c r="AU385" i="28"/>
  <c r="AU373" i="28"/>
  <c r="AU390" i="28"/>
  <c r="AU378" i="28"/>
  <c r="AU395" i="28"/>
  <c r="AU383" i="28"/>
  <c r="AU371" i="28"/>
  <c r="AU400" i="28"/>
  <c r="AU388" i="28"/>
  <c r="AU376" i="28"/>
  <c r="AU393" i="28"/>
  <c r="AU381" i="28"/>
  <c r="AU398" i="28"/>
  <c r="AU386" i="28"/>
  <c r="AU374" i="28"/>
  <c r="AU391" i="28"/>
  <c r="AU379" i="28"/>
  <c r="AU396" i="28"/>
  <c r="AU384" i="28"/>
  <c r="AU372" i="28"/>
  <c r="AU401" i="28"/>
  <c r="AU389" i="28"/>
  <c r="AU377" i="28"/>
  <c r="AU399" i="28"/>
  <c r="AU387" i="28"/>
  <c r="AU375" i="28"/>
  <c r="AU394" i="28"/>
  <c r="AU382" i="28"/>
  <c r="BI390" i="28"/>
  <c r="BI378" i="28"/>
  <c r="BI395" i="28"/>
  <c r="BI383" i="28"/>
  <c r="BI371" i="28"/>
  <c r="BI400" i="28"/>
  <c r="BI388" i="28"/>
  <c r="BI376" i="28"/>
  <c r="BI393" i="28"/>
  <c r="BI381" i="28"/>
  <c r="BI398" i="28"/>
  <c r="BI386" i="28"/>
  <c r="BI374" i="28"/>
  <c r="BI391" i="28"/>
  <c r="BI379" i="28"/>
  <c r="BI396" i="28"/>
  <c r="BI384" i="28"/>
  <c r="BI372" i="28"/>
  <c r="BI401" i="28"/>
  <c r="BI389" i="28"/>
  <c r="BI377" i="28"/>
  <c r="BI394" i="28"/>
  <c r="BI382" i="28"/>
  <c r="BI399" i="28"/>
  <c r="BI387" i="28"/>
  <c r="BI375" i="28"/>
  <c r="BI397" i="28"/>
  <c r="BI385" i="28"/>
  <c r="BI373" i="28"/>
  <c r="BI392" i="28"/>
  <c r="BI380" i="28"/>
  <c r="AQ152" i="28"/>
  <c r="AQ140" i="28"/>
  <c r="AQ145" i="28"/>
  <c r="AQ133" i="28"/>
  <c r="AQ150" i="28"/>
  <c r="AQ138" i="28"/>
  <c r="AQ126" i="28"/>
  <c r="AQ143" i="28"/>
  <c r="AQ131" i="28"/>
  <c r="AQ148" i="28"/>
  <c r="AQ136" i="28"/>
  <c r="AQ153" i="28"/>
  <c r="AQ141" i="28"/>
  <c r="AQ129" i="28"/>
  <c r="AQ146" i="28"/>
  <c r="AQ134" i="28"/>
  <c r="AQ151" i="28"/>
  <c r="AQ139" i="28"/>
  <c r="AQ144" i="28"/>
  <c r="AQ132" i="28"/>
  <c r="AQ149" i="28"/>
  <c r="AQ137" i="28"/>
  <c r="AQ125" i="28"/>
  <c r="AQ142" i="28"/>
  <c r="AQ130" i="28"/>
  <c r="AQ147" i="28"/>
  <c r="AQ135" i="28"/>
  <c r="AQ123" i="28"/>
  <c r="BC152" i="28"/>
  <c r="BC140" i="28"/>
  <c r="BC145" i="28"/>
  <c r="BC133" i="28"/>
  <c r="BC150" i="28"/>
  <c r="BC138" i="28"/>
  <c r="BC126" i="28"/>
  <c r="BC143" i="28"/>
  <c r="BC131" i="28"/>
  <c r="BC148" i="28"/>
  <c r="BC136" i="28"/>
  <c r="BC153" i="28"/>
  <c r="BC141" i="28"/>
  <c r="BC129" i="28"/>
  <c r="BC146" i="28"/>
  <c r="BC134" i="28"/>
  <c r="BC151" i="28"/>
  <c r="BC139" i="28"/>
  <c r="BC144" i="28"/>
  <c r="BC132" i="28"/>
  <c r="BC149" i="28"/>
  <c r="BC137" i="28"/>
  <c r="BC125" i="28"/>
  <c r="BC142" i="28"/>
  <c r="BC130" i="28"/>
  <c r="BC147" i="28"/>
  <c r="BC135" i="28"/>
  <c r="BC123" i="28"/>
  <c r="AQ360" i="28"/>
  <c r="AQ365" i="28"/>
  <c r="AQ353" i="28"/>
  <c r="AQ370" i="28"/>
  <c r="AQ358" i="28"/>
  <c r="AQ363" i="28"/>
  <c r="AQ351" i="28"/>
  <c r="AQ368" i="28"/>
  <c r="AQ356" i="28"/>
  <c r="AQ361" i="28"/>
  <c r="AQ349" i="28"/>
  <c r="AQ366" i="28"/>
  <c r="AQ354" i="28"/>
  <c r="AQ359" i="28"/>
  <c r="AQ347" i="28"/>
  <c r="AQ364" i="28"/>
  <c r="AQ352" i="28"/>
  <c r="AQ369" i="28"/>
  <c r="AQ357" i="28"/>
  <c r="AQ367" i="28"/>
  <c r="AQ355" i="28"/>
  <c r="AQ362" i="28"/>
  <c r="AQ346" i="28"/>
  <c r="AQ344" i="28"/>
  <c r="AQ350" i="28"/>
  <c r="AQ342" i="28"/>
  <c r="AQ340" i="28"/>
  <c r="AQ345" i="28"/>
  <c r="AQ343" i="28"/>
  <c r="AQ348" i="28"/>
  <c r="AQ341" i="28"/>
  <c r="BC360" i="28"/>
  <c r="BC348" i="28"/>
  <c r="BC365" i="28"/>
  <c r="BC353" i="28"/>
  <c r="BC370" i="28"/>
  <c r="BC358" i="28"/>
  <c r="BC363" i="28"/>
  <c r="BC351" i="28"/>
  <c r="BC368" i="28"/>
  <c r="BC356" i="28"/>
  <c r="BC361" i="28"/>
  <c r="BC349" i="28"/>
  <c r="BC366" i="28"/>
  <c r="BC354" i="28"/>
  <c r="BC359" i="28"/>
  <c r="BC347" i="28"/>
  <c r="BC364" i="28"/>
  <c r="BC352" i="28"/>
  <c r="BC369" i="28"/>
  <c r="BC357" i="28"/>
  <c r="BC367" i="28"/>
  <c r="BC355" i="28"/>
  <c r="BC344" i="28"/>
  <c r="BC350" i="28"/>
  <c r="BC342" i="28"/>
  <c r="BC346" i="28"/>
  <c r="BC340" i="28"/>
  <c r="BC345" i="28"/>
  <c r="BC343" i="28"/>
  <c r="BC341" i="28"/>
  <c r="BC362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AN182" i="28"/>
  <c r="AN170" i="28"/>
  <c r="AN158" i="28"/>
  <c r="AN175" i="28"/>
  <c r="AN163" i="28"/>
  <c r="AN180" i="28"/>
  <c r="AN168" i="28"/>
  <c r="AN156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BB180" i="28"/>
  <c r="BB168" i="28"/>
  <c r="BB156" i="28"/>
  <c r="BB173" i="28"/>
  <c r="BB161" i="28"/>
  <c r="BB178" i="28"/>
  <c r="BB166" i="28"/>
  <c r="BB154" i="28"/>
  <c r="AN206" i="28"/>
  <c r="AN211" i="28"/>
  <c r="AN199" i="28"/>
  <c r="AN204" i="28"/>
  <c r="AN192" i="28"/>
  <c r="AN209" i="28"/>
  <c r="AN197" i="28"/>
  <c r="AN214" i="28"/>
  <c r="AN202" i="28"/>
  <c r="AN190" i="28"/>
  <c r="AN207" i="28"/>
  <c r="AN195" i="28"/>
  <c r="AN212" i="28"/>
  <c r="AN205" i="28"/>
  <c r="AN215" i="28"/>
  <c r="AN203" i="28"/>
  <c r="AN191" i="28"/>
  <c r="AN208" i="28"/>
  <c r="AN196" i="28"/>
  <c r="AN213" i="28"/>
  <c r="AN201" i="28"/>
  <c r="AN189" i="28"/>
  <c r="AN198" i="28"/>
  <c r="AN210" i="28"/>
  <c r="AN185" i="28"/>
  <c r="AN187" i="28"/>
  <c r="AN194" i="28"/>
  <c r="AN188" i="28"/>
  <c r="AN186" i="28"/>
  <c r="AN200" i="28"/>
  <c r="AN193" i="28"/>
  <c r="BB204" i="28"/>
  <c r="BB209" i="28"/>
  <c r="BB197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215" i="28"/>
  <c r="BB203" i="28"/>
  <c r="BB213" i="28"/>
  <c r="BB201" i="28"/>
  <c r="BB189" i="28"/>
  <c r="BB206" i="28"/>
  <c r="BB194" i="28"/>
  <c r="BB211" i="28"/>
  <c r="BB199" i="28"/>
  <c r="BB187" i="28"/>
  <c r="BB196" i="28"/>
  <c r="BB186" i="28"/>
  <c r="BB191" i="28"/>
  <c r="BB185" i="28"/>
  <c r="BB208" i="28"/>
  <c r="BB198" i="28"/>
  <c r="BB192" i="28"/>
  <c r="AN242" i="28"/>
  <c r="AN230" i="28"/>
  <c r="AN218" i="28"/>
  <c r="AN235" i="28"/>
  <c r="AN223" i="28"/>
  <c r="AN240" i="28"/>
  <c r="AN228" i="28"/>
  <c r="AN216" i="28"/>
  <c r="AN245" i="28"/>
  <c r="AN233" i="28"/>
  <c r="AN221" i="28"/>
  <c r="AN238" i="28"/>
  <c r="AN226" i="28"/>
  <c r="AN243" i="28"/>
  <c r="AN231" i="28"/>
  <c r="AN219" i="28"/>
  <c r="AN236" i="28"/>
  <c r="AN224" i="28"/>
  <c r="AN241" i="28"/>
  <c r="AN229" i="28"/>
  <c r="AN217" i="28"/>
  <c r="AN239" i="28"/>
  <c r="AN227" i="28"/>
  <c r="AN244" i="28"/>
  <c r="AN232" i="28"/>
  <c r="AN220" i="28"/>
  <c r="AN237" i="28"/>
  <c r="AN225" i="28"/>
  <c r="AN246" i="28"/>
  <c r="AN234" i="28"/>
  <c r="AN222" i="28"/>
  <c r="BB240" i="28"/>
  <c r="BB228" i="28"/>
  <c r="BB216" i="28"/>
  <c r="BB245" i="28"/>
  <c r="BB233" i="28"/>
  <c r="BB221" i="28"/>
  <c r="BB238" i="28"/>
  <c r="BB226" i="28"/>
  <c r="BB243" i="28"/>
  <c r="BB231" i="28"/>
  <c r="BB219" i="28"/>
  <c r="BB236" i="28"/>
  <c r="BB224" i="28"/>
  <c r="BB241" i="28"/>
  <c r="BB229" i="28"/>
  <c r="BB217" i="28"/>
  <c r="BB246" i="28"/>
  <c r="BB234" i="28"/>
  <c r="BB222" i="28"/>
  <c r="BB239" i="28"/>
  <c r="BB227" i="28"/>
  <c r="BB237" i="28"/>
  <c r="BB225" i="28"/>
  <c r="BB242" i="28"/>
  <c r="BB230" i="28"/>
  <c r="BB218" i="28"/>
  <c r="BB235" i="28"/>
  <c r="BB223" i="28"/>
  <c r="BB244" i="28"/>
  <c r="BB232" i="28"/>
  <c r="BB220" i="28"/>
  <c r="AN276" i="28"/>
  <c r="AN274" i="28"/>
  <c r="AN272" i="28"/>
  <c r="AN277" i="28"/>
  <c r="AN270" i="28"/>
  <c r="AN273" i="28"/>
  <c r="AN271" i="28"/>
  <c r="AN266" i="28"/>
  <c r="AN254" i="28"/>
  <c r="AN268" i="28"/>
  <c r="AN259" i="28"/>
  <c r="AN247" i="28"/>
  <c r="AN269" i="28"/>
  <c r="AN264" i="28"/>
  <c r="AN252" i="28"/>
  <c r="AN257" i="28"/>
  <c r="AN262" i="28"/>
  <c r="AN250" i="28"/>
  <c r="AN255" i="28"/>
  <c r="AN267" i="28"/>
  <c r="AN260" i="28"/>
  <c r="AN248" i="28"/>
  <c r="AN265" i="28"/>
  <c r="AN253" i="28"/>
  <c r="AN263" i="28"/>
  <c r="AN251" i="28"/>
  <c r="AN256" i="28"/>
  <c r="AN275" i="28"/>
  <c r="AN261" i="28"/>
  <c r="AN249" i="28"/>
  <c r="AN258" i="28"/>
  <c r="BB274" i="28"/>
  <c r="BB272" i="28"/>
  <c r="BB277" i="28"/>
  <c r="BB270" i="28"/>
  <c r="BB275" i="28"/>
  <c r="BB268" i="28"/>
  <c r="BB276" i="28"/>
  <c r="BB269" i="28"/>
  <c r="BB264" i="28"/>
  <c r="BB252" i="28"/>
  <c r="BB257" i="28"/>
  <c r="BB262" i="28"/>
  <c r="BB250" i="28"/>
  <c r="BB255" i="28"/>
  <c r="BB260" i="28"/>
  <c r="BB248" i="28"/>
  <c r="BB273" i="28"/>
  <c r="BB267" i="28"/>
  <c r="BB265" i="28"/>
  <c r="BB253" i="28"/>
  <c r="BB271" i="28"/>
  <c r="BB258" i="28"/>
  <c r="BB263" i="28"/>
  <c r="BB251" i="28"/>
  <c r="BB261" i="28"/>
  <c r="BB249" i="28"/>
  <c r="BB266" i="28"/>
  <c r="BB254" i="28"/>
  <c r="BB259" i="28"/>
  <c r="BB247" i="28"/>
  <c r="BB256" i="28"/>
  <c r="AN300" i="28"/>
  <c r="AN288" i="28"/>
  <c r="AN305" i="28"/>
  <c r="AN293" i="28"/>
  <c r="AN281" i="28"/>
  <c r="AN298" i="28"/>
  <c r="AN286" i="28"/>
  <c r="AN303" i="28"/>
  <c r="AN291" i="28"/>
  <c r="AN279" i="28"/>
  <c r="AN308" i="28"/>
  <c r="AN296" i="28"/>
  <c r="AN284" i="28"/>
  <c r="AN301" i="28"/>
  <c r="AN289" i="28"/>
  <c r="AN306" i="28"/>
  <c r="AN294" i="28"/>
  <c r="AN282" i="28"/>
  <c r="AN299" i="28"/>
  <c r="AN287" i="28"/>
  <c r="AN304" i="28"/>
  <c r="AN292" i="28"/>
  <c r="AN280" i="28"/>
  <c r="AN297" i="28"/>
  <c r="AN285" i="28"/>
  <c r="AN302" i="28"/>
  <c r="AN290" i="28"/>
  <c r="AN278" i="28"/>
  <c r="AN307" i="28"/>
  <c r="AN295" i="28"/>
  <c r="AN283" i="28"/>
  <c r="BB298" i="28"/>
  <c r="BB286" i="28"/>
  <c r="BB303" i="28"/>
  <c r="BB291" i="28"/>
  <c r="BB308" i="28"/>
  <c r="BB296" i="28"/>
  <c r="BB284" i="28"/>
  <c r="BB301" i="28"/>
  <c r="BB289" i="28"/>
  <c r="BB306" i="28"/>
  <c r="BB294" i="28"/>
  <c r="BB282" i="28"/>
  <c r="BB299" i="28"/>
  <c r="BB287" i="28"/>
  <c r="BB304" i="28"/>
  <c r="BB292" i="28"/>
  <c r="BB280" i="28"/>
  <c r="BB297" i="28"/>
  <c r="BB285" i="28"/>
  <c r="BB302" i="28"/>
  <c r="BB290" i="28"/>
  <c r="BB278" i="28"/>
  <c r="BB307" i="28"/>
  <c r="BB295" i="28"/>
  <c r="BB283" i="28"/>
  <c r="BB300" i="28"/>
  <c r="BB288" i="28"/>
  <c r="BB305" i="28"/>
  <c r="BB293" i="28"/>
  <c r="BB281" i="28"/>
  <c r="BB279" i="28"/>
  <c r="AN425" i="28"/>
  <c r="AN413" i="28"/>
  <c r="AN423" i="28"/>
  <c r="AN411" i="28"/>
  <c r="AN428" i="28"/>
  <c r="AN416" i="28"/>
  <c r="AN421" i="28"/>
  <c r="AN431" i="28"/>
  <c r="AN419" i="28"/>
  <c r="AN429" i="28"/>
  <c r="AN427" i="28"/>
  <c r="AN415" i="28"/>
  <c r="AN403" i="28"/>
  <c r="AN430" i="28"/>
  <c r="AN418" i="28"/>
  <c r="AN412" i="28"/>
  <c r="AN432" i="28"/>
  <c r="AN422" i="28"/>
  <c r="AN420" i="28"/>
  <c r="AN405" i="28"/>
  <c r="AN414" i="28"/>
  <c r="AN407" i="28"/>
  <c r="AN424" i="28"/>
  <c r="AN410" i="28"/>
  <c r="AN409" i="28"/>
  <c r="AN417" i="28"/>
  <c r="AN404" i="28"/>
  <c r="AN426" i="28"/>
  <c r="AN402" i="28"/>
  <c r="AN408" i="28"/>
  <c r="AN406" i="28"/>
  <c r="BB423" i="28"/>
  <c r="BB421" i="28"/>
  <c r="BB409" i="28"/>
  <c r="BB426" i="28"/>
  <c r="BB414" i="28"/>
  <c r="BB431" i="28"/>
  <c r="BB419" i="28"/>
  <c r="BB429" i="28"/>
  <c r="BB417" i="28"/>
  <c r="BB427" i="28"/>
  <c r="BB425" i="28"/>
  <c r="BB413" i="28"/>
  <c r="BB403" i="28"/>
  <c r="BB415" i="28"/>
  <c r="BB407" i="28"/>
  <c r="BB405" i="28"/>
  <c r="BB412" i="28"/>
  <c r="BB411" i="28"/>
  <c r="BB428" i="28"/>
  <c r="BB410" i="28"/>
  <c r="BB404" i="28"/>
  <c r="BB402" i="28"/>
  <c r="BB432" i="28"/>
  <c r="BB430" i="28"/>
  <c r="BB420" i="28"/>
  <c r="BB418" i="28"/>
  <c r="BB416" i="28"/>
  <c r="BB422" i="28"/>
  <c r="BB406" i="28"/>
  <c r="BB424" i="28"/>
  <c r="BB408" i="28"/>
  <c r="BI68" i="28"/>
  <c r="AP69" i="28"/>
  <c r="BB69" i="28"/>
  <c r="AU70" i="28"/>
  <c r="AN71" i="28"/>
  <c r="BI80" i="28"/>
  <c r="AP81" i="28"/>
  <c r="BB81" i="28"/>
  <c r="AU82" i="28"/>
  <c r="AN83" i="28"/>
  <c r="BI92" i="28"/>
  <c r="BB93" i="28"/>
  <c r="AU94" i="28"/>
  <c r="AN95" i="28"/>
  <c r="BI104" i="28"/>
  <c r="BB105" i="28"/>
  <c r="AU106" i="28"/>
  <c r="AN107" i="28"/>
  <c r="BE125" i="28"/>
  <c r="BA126" i="28"/>
  <c r="AZ127" i="28"/>
  <c r="BC128" i="28"/>
  <c r="AK134" i="28"/>
  <c r="AI11" i="28"/>
  <c r="AW11" i="28"/>
  <c r="AI12" i="28"/>
  <c r="AI13" i="28"/>
  <c r="AR145" i="28"/>
  <c r="AR150" i="28"/>
  <c r="AR138" i="28"/>
  <c r="AR126" i="28"/>
  <c r="AR143" i="28"/>
  <c r="AR131" i="28"/>
  <c r="AR148" i="28"/>
  <c r="AR136" i="28"/>
  <c r="AR124" i="28"/>
  <c r="AR153" i="28"/>
  <c r="AR141" i="28"/>
  <c r="AR129" i="28"/>
  <c r="AR146" i="28"/>
  <c r="AR134" i="28"/>
  <c r="AR151" i="28"/>
  <c r="AR139" i="28"/>
  <c r="AR127" i="28"/>
  <c r="AR144" i="28"/>
  <c r="AR149" i="28"/>
  <c r="AR137" i="28"/>
  <c r="AR125" i="28"/>
  <c r="AR142" i="28"/>
  <c r="AR130" i="28"/>
  <c r="AR147" i="28"/>
  <c r="AR135" i="28"/>
  <c r="AR152" i="28"/>
  <c r="AR140" i="28"/>
  <c r="AR128" i="28"/>
  <c r="BD145" i="28"/>
  <c r="BD150" i="28"/>
  <c r="BD138" i="28"/>
  <c r="BD126" i="28"/>
  <c r="BD143" i="28"/>
  <c r="BD131" i="28"/>
  <c r="BD148" i="28"/>
  <c r="BD136" i="28"/>
  <c r="BD124" i="28"/>
  <c r="BD153" i="28"/>
  <c r="BD141" i="28"/>
  <c r="BD129" i="28"/>
  <c r="BD146" i="28"/>
  <c r="BD134" i="28"/>
  <c r="BD151" i="28"/>
  <c r="BD139" i="28"/>
  <c r="BD127" i="28"/>
  <c r="BD144" i="28"/>
  <c r="BD149" i="28"/>
  <c r="BD137" i="28"/>
  <c r="BD125" i="28"/>
  <c r="BD142" i="28"/>
  <c r="BD130" i="28"/>
  <c r="BD147" i="28"/>
  <c r="BD135" i="28"/>
  <c r="BD152" i="28"/>
  <c r="BD140" i="28"/>
  <c r="BD128" i="28"/>
  <c r="AR365" i="28"/>
  <c r="AR353" i="28"/>
  <c r="AR370" i="28"/>
  <c r="AR358" i="28"/>
  <c r="AR363" i="28"/>
  <c r="AR351" i="28"/>
  <c r="AR368" i="28"/>
  <c r="AR356" i="28"/>
  <c r="AR361" i="28"/>
  <c r="AR349" i="28"/>
  <c r="AR366" i="28"/>
  <c r="AR354" i="28"/>
  <c r="AR359" i="28"/>
  <c r="AR364" i="28"/>
  <c r="AR352" i="28"/>
  <c r="AR369" i="28"/>
  <c r="AR357" i="28"/>
  <c r="AR362" i="28"/>
  <c r="AR350" i="28"/>
  <c r="AR360" i="28"/>
  <c r="AR348" i="28"/>
  <c r="AR346" i="28"/>
  <c r="AR344" i="28"/>
  <c r="AR342" i="28"/>
  <c r="AR340" i="28"/>
  <c r="AR367" i="28"/>
  <c r="AR345" i="28"/>
  <c r="AR343" i="28"/>
  <c r="AR355" i="28"/>
  <c r="AR341" i="28"/>
  <c r="AR347" i="28"/>
  <c r="BD365" i="28"/>
  <c r="BD353" i="28"/>
  <c r="BD370" i="28"/>
  <c r="BD358" i="28"/>
  <c r="BD363" i="28"/>
  <c r="BD351" i="28"/>
  <c r="BD368" i="28"/>
  <c r="BD356" i="28"/>
  <c r="BD361" i="28"/>
  <c r="BD349" i="28"/>
  <c r="BD366" i="28"/>
  <c r="BD354" i="28"/>
  <c r="BD359" i="28"/>
  <c r="BD364" i="28"/>
  <c r="BD352" i="28"/>
  <c r="BD369" i="28"/>
  <c r="BD357" i="28"/>
  <c r="BD362" i="28"/>
  <c r="BD350" i="28"/>
  <c r="BD360" i="28"/>
  <c r="BD348" i="28"/>
  <c r="BD344" i="28"/>
  <c r="BD342" i="28"/>
  <c r="BD346" i="28"/>
  <c r="BD367" i="28"/>
  <c r="BD340" i="28"/>
  <c r="BD347" i="28"/>
  <c r="BD345" i="28"/>
  <c r="BD355" i="28"/>
  <c r="BD343" i="28"/>
  <c r="BD341" i="28"/>
  <c r="AP18" i="28"/>
  <c r="BD18" i="28"/>
  <c r="AP19" i="28"/>
  <c r="BD19" i="28"/>
  <c r="BD20" i="28"/>
  <c r="AP274" i="28"/>
  <c r="AP272" i="28"/>
  <c r="AP277" i="28"/>
  <c r="AP270" i="28"/>
  <c r="AP275" i="28"/>
  <c r="AP268" i="28"/>
  <c r="AP276" i="28"/>
  <c r="AP269" i="28"/>
  <c r="AP264" i="28"/>
  <c r="AP252" i="28"/>
  <c r="AP257" i="28"/>
  <c r="AP262" i="28"/>
  <c r="AP250" i="28"/>
  <c r="AP255" i="28"/>
  <c r="AP267" i="28"/>
  <c r="AP260" i="28"/>
  <c r="AP248" i="28"/>
  <c r="AP265" i="28"/>
  <c r="AP253" i="28"/>
  <c r="AP258" i="28"/>
  <c r="AP263" i="28"/>
  <c r="AP251" i="28"/>
  <c r="AP261" i="28"/>
  <c r="AP249" i="28"/>
  <c r="AP266" i="28"/>
  <c r="AP254" i="28"/>
  <c r="AP271" i="28"/>
  <c r="AP259" i="28"/>
  <c r="AP247" i="28"/>
  <c r="AP273" i="28"/>
  <c r="AP256" i="28"/>
  <c r="BD299" i="28"/>
  <c r="BD283" i="28"/>
  <c r="BD421" i="28"/>
  <c r="BD431" i="28"/>
  <c r="BD419" i="28"/>
  <c r="BD424" i="28"/>
  <c r="BD429" i="28"/>
  <c r="BD417" i="28"/>
  <c r="BD427" i="28"/>
  <c r="BD415" i="28"/>
  <c r="BD425" i="28"/>
  <c r="BD423" i="28"/>
  <c r="BD411" i="28"/>
  <c r="BD426" i="28"/>
  <c r="BD407" i="28"/>
  <c r="BD405" i="28"/>
  <c r="BD412" i="28"/>
  <c r="BD428" i="28"/>
  <c r="BD413" i="28"/>
  <c r="BD410" i="28"/>
  <c r="BD404" i="28"/>
  <c r="BD402" i="28"/>
  <c r="BD432" i="28"/>
  <c r="BD430" i="28"/>
  <c r="BD420" i="28"/>
  <c r="BD418" i="28"/>
  <c r="BD416" i="28"/>
  <c r="BD409" i="28"/>
  <c r="BD422" i="28"/>
  <c r="BD406" i="28"/>
  <c r="BD414" i="28"/>
  <c r="BD408" i="28"/>
  <c r="BD403" i="28"/>
  <c r="BI63" i="28"/>
  <c r="AP64" i="28"/>
  <c r="BB64" i="28"/>
  <c r="AU65" i="28"/>
  <c r="AN66" i="28"/>
  <c r="BI75" i="28"/>
  <c r="AP76" i="28"/>
  <c r="BB76" i="28"/>
  <c r="AU77" i="28"/>
  <c r="AN78" i="28"/>
  <c r="BI87" i="28"/>
  <c r="AP88" i="28"/>
  <c r="BB88" i="28"/>
  <c r="AU89" i="28"/>
  <c r="AN90" i="28"/>
  <c r="BI99" i="28"/>
  <c r="BB100" i="28"/>
  <c r="AU101" i="28"/>
  <c r="AN102" i="28"/>
  <c r="BI111" i="28"/>
  <c r="BB112" i="28"/>
  <c r="AU113" i="28"/>
  <c r="BB114" i="28"/>
  <c r="BH125" i="28"/>
  <c r="BC127" i="28"/>
  <c r="AY131" i="28"/>
  <c r="AS150" i="28"/>
  <c r="AS138" i="28"/>
  <c r="AS143" i="28"/>
  <c r="AS131" i="28"/>
  <c r="AS148" i="28"/>
  <c r="AS136" i="28"/>
  <c r="AS124" i="28"/>
  <c r="AS153" i="28"/>
  <c r="AS141" i="28"/>
  <c r="AS129" i="28"/>
  <c r="AS146" i="28"/>
  <c r="AS134" i="28"/>
  <c r="AS151" i="28"/>
  <c r="AS139" i="28"/>
  <c r="AS127" i="28"/>
  <c r="AS144" i="28"/>
  <c r="AS132" i="28"/>
  <c r="AS149" i="28"/>
  <c r="AS137" i="28"/>
  <c r="AS142" i="28"/>
  <c r="AS130" i="28"/>
  <c r="AS147" i="28"/>
  <c r="AS135" i="28"/>
  <c r="AS123" i="28"/>
  <c r="AS152" i="28"/>
  <c r="AS140" i="28"/>
  <c r="AS145" i="28"/>
  <c r="AS133" i="28"/>
  <c r="BE150" i="28"/>
  <c r="BE138" i="28"/>
  <c r="BE143" i="28"/>
  <c r="BE131" i="28"/>
  <c r="BE148" i="28"/>
  <c r="BE136" i="28"/>
  <c r="BE124" i="28"/>
  <c r="BE153" i="28"/>
  <c r="BE141" i="28"/>
  <c r="BE129" i="28"/>
  <c r="BE146" i="28"/>
  <c r="BE134" i="28"/>
  <c r="BE151" i="28"/>
  <c r="BE139" i="28"/>
  <c r="BE127" i="28"/>
  <c r="BE144" i="28"/>
  <c r="BE132" i="28"/>
  <c r="BE149" i="28"/>
  <c r="BE137" i="28"/>
  <c r="BE142" i="28"/>
  <c r="BE130" i="28"/>
  <c r="BE147" i="28"/>
  <c r="BE135" i="28"/>
  <c r="BE123" i="28"/>
  <c r="BE152" i="28"/>
  <c r="BE140" i="28"/>
  <c r="BE128" i="28"/>
  <c r="BE145" i="28"/>
  <c r="BE133" i="28"/>
  <c r="AS370" i="28"/>
  <c r="AS358" i="28"/>
  <c r="AS363" i="28"/>
  <c r="AS351" i="28"/>
  <c r="AS368" i="28"/>
  <c r="AS356" i="28"/>
  <c r="AS361" i="28"/>
  <c r="AS349" i="28"/>
  <c r="AS366" i="28"/>
  <c r="AS354" i="28"/>
  <c r="AS359" i="28"/>
  <c r="AS347" i="28"/>
  <c r="AS364" i="28"/>
  <c r="AS352" i="28"/>
  <c r="AS369" i="28"/>
  <c r="AS357" i="28"/>
  <c r="AS362" i="28"/>
  <c r="AS350" i="28"/>
  <c r="AS367" i="28"/>
  <c r="AS355" i="28"/>
  <c r="AS365" i="28"/>
  <c r="AS353" i="28"/>
  <c r="AS360" i="28"/>
  <c r="AS342" i="28"/>
  <c r="AS340" i="28"/>
  <c r="AS345" i="28"/>
  <c r="AS343" i="28"/>
  <c r="AS348" i="28"/>
  <c r="AS341" i="28"/>
  <c r="AS346" i="28"/>
  <c r="AS344" i="28"/>
  <c r="BE370" i="28"/>
  <c r="BE358" i="28"/>
  <c r="BE363" i="28"/>
  <c r="BE351" i="28"/>
  <c r="BE368" i="28"/>
  <c r="BE356" i="28"/>
  <c r="BE361" i="28"/>
  <c r="BE349" i="28"/>
  <c r="BE366" i="28"/>
  <c r="BE354" i="28"/>
  <c r="BE359" i="28"/>
  <c r="BE347" i="28"/>
  <c r="BE364" i="28"/>
  <c r="BE352" i="28"/>
  <c r="BE369" i="28"/>
  <c r="BE357" i="28"/>
  <c r="BE362" i="28"/>
  <c r="BE350" i="28"/>
  <c r="BE367" i="28"/>
  <c r="BE355" i="28"/>
  <c r="BE365" i="28"/>
  <c r="BE353" i="28"/>
  <c r="BE342" i="28"/>
  <c r="BE346" i="28"/>
  <c r="BE340" i="28"/>
  <c r="BE345" i="28"/>
  <c r="BE348" i="28"/>
  <c r="BE343" i="28"/>
  <c r="BE341" i="28"/>
  <c r="BE360" i="28"/>
  <c r="BE344" i="28"/>
  <c r="AQ21" i="28"/>
  <c r="AQ22" i="28"/>
  <c r="BE24" i="28"/>
  <c r="BI34" i="28"/>
  <c r="BB35" i="28"/>
  <c r="AU36" i="28"/>
  <c r="BI46" i="28"/>
  <c r="BB47" i="28"/>
  <c r="AU48" i="28"/>
  <c r="BI58" i="28"/>
  <c r="BB59" i="28"/>
  <c r="AU60" i="28"/>
  <c r="AN61" i="28"/>
  <c r="BI70" i="28"/>
  <c r="AP71" i="28"/>
  <c r="BB71" i="28"/>
  <c r="AU72" i="28"/>
  <c r="AN73" i="28"/>
  <c r="BI82" i="28"/>
  <c r="AP83" i="28"/>
  <c r="BB83" i="28"/>
  <c r="AU84" i="28"/>
  <c r="AN85" i="28"/>
  <c r="BI94" i="28"/>
  <c r="BB95" i="28"/>
  <c r="AU96" i="28"/>
  <c r="AN97" i="28"/>
  <c r="BI106" i="28"/>
  <c r="BB107" i="28"/>
  <c r="AU108" i="28"/>
  <c r="AN109" i="28"/>
  <c r="BI118" i="28"/>
  <c r="AI123" i="28"/>
  <c r="BF127" i="28"/>
  <c r="AT143" i="28"/>
  <c r="AT148" i="28"/>
  <c r="AT136" i="28"/>
  <c r="AT124" i="28"/>
  <c r="AT153" i="28"/>
  <c r="AT141" i="28"/>
  <c r="AT129" i="28"/>
  <c r="AT146" i="28"/>
  <c r="AT134" i="28"/>
  <c r="AT151" i="28"/>
  <c r="AT139" i="28"/>
  <c r="AT144" i="28"/>
  <c r="AT132" i="28"/>
  <c r="AT149" i="28"/>
  <c r="AT137" i="28"/>
  <c r="AT125" i="28"/>
  <c r="AT142" i="28"/>
  <c r="AT147" i="28"/>
  <c r="AT135" i="28"/>
  <c r="AT123" i="28"/>
  <c r="AT152" i="28"/>
  <c r="AT140" i="28"/>
  <c r="AT128" i="28"/>
  <c r="AT145" i="28"/>
  <c r="AT133" i="28"/>
  <c r="AT150" i="28"/>
  <c r="AT138" i="28"/>
  <c r="AT126" i="28"/>
  <c r="BF143" i="28"/>
  <c r="BF148" i="28"/>
  <c r="BF136" i="28"/>
  <c r="BF124" i="28"/>
  <c r="BF153" i="28"/>
  <c r="BF141" i="28"/>
  <c r="BF129" i="28"/>
  <c r="BF146" i="28"/>
  <c r="BF134" i="28"/>
  <c r="BF151" i="28"/>
  <c r="BF139" i="28"/>
  <c r="BF144" i="28"/>
  <c r="BF132" i="28"/>
  <c r="BF149" i="28"/>
  <c r="BF137" i="28"/>
  <c r="BF125" i="28"/>
  <c r="BF142" i="28"/>
  <c r="BF147" i="28"/>
  <c r="BF135" i="28"/>
  <c r="BF123" i="28"/>
  <c r="BF152" i="28"/>
  <c r="BF140" i="28"/>
  <c r="BF128" i="28"/>
  <c r="BF145" i="28"/>
  <c r="BF133" i="28"/>
  <c r="BF150" i="28"/>
  <c r="BF138" i="28"/>
  <c r="BF126" i="28"/>
  <c r="AT363" i="28"/>
  <c r="AT351" i="28"/>
  <c r="AT368" i="28"/>
  <c r="AT356" i="28"/>
  <c r="AT361" i="28"/>
  <c r="AT349" i="28"/>
  <c r="AT366" i="28"/>
  <c r="AT354" i="28"/>
  <c r="AT359" i="28"/>
  <c r="AT347" i="28"/>
  <c r="AT364" i="28"/>
  <c r="AT352" i="28"/>
  <c r="AT369" i="28"/>
  <c r="AT357" i="28"/>
  <c r="AT362" i="28"/>
  <c r="AT350" i="28"/>
  <c r="AT367" i="28"/>
  <c r="AT355" i="28"/>
  <c r="AT360" i="28"/>
  <c r="AT370" i="28"/>
  <c r="AT358" i="28"/>
  <c r="AT342" i="28"/>
  <c r="AT340" i="28"/>
  <c r="AT345" i="28"/>
  <c r="AT365" i="28"/>
  <c r="AT343" i="28"/>
  <c r="AT348" i="28"/>
  <c r="AT341" i="28"/>
  <c r="AT353" i="28"/>
  <c r="AT346" i="28"/>
  <c r="AT344" i="28"/>
  <c r="BF363" i="28"/>
  <c r="BF351" i="28"/>
  <c r="BF368" i="28"/>
  <c r="BF356" i="28"/>
  <c r="BF361" i="28"/>
  <c r="BF349" i="28"/>
  <c r="BF366" i="28"/>
  <c r="BF354" i="28"/>
  <c r="BF359" i="28"/>
  <c r="BF347" i="28"/>
  <c r="BF364" i="28"/>
  <c r="BF352" i="28"/>
  <c r="BF369" i="28"/>
  <c r="BF357" i="28"/>
  <c r="BF362" i="28"/>
  <c r="BF350" i="28"/>
  <c r="BF367" i="28"/>
  <c r="BF355" i="28"/>
  <c r="BF360" i="28"/>
  <c r="BF370" i="28"/>
  <c r="BF358" i="28"/>
  <c r="BF342" i="28"/>
  <c r="BF346" i="28"/>
  <c r="BF340" i="28"/>
  <c r="BF345" i="28"/>
  <c r="BF365" i="28"/>
  <c r="BF348" i="28"/>
  <c r="BF343" i="28"/>
  <c r="BF353" i="28"/>
  <c r="BF341" i="28"/>
  <c r="BF344" i="28"/>
  <c r="BI65" i="28"/>
  <c r="AP66" i="28"/>
  <c r="BB66" i="28"/>
  <c r="AU67" i="28"/>
  <c r="AN68" i="28"/>
  <c r="BI77" i="28"/>
  <c r="AP78" i="28"/>
  <c r="BB78" i="28"/>
  <c r="AU79" i="28"/>
  <c r="AN80" i="28"/>
  <c r="BI89" i="28"/>
  <c r="AP90" i="28"/>
  <c r="BB90" i="28"/>
  <c r="AI91" i="28"/>
  <c r="AU91" i="28"/>
  <c r="AN92" i="28"/>
  <c r="BI101" i="28"/>
  <c r="BB102" i="28"/>
  <c r="AU103" i="28"/>
  <c r="AN104" i="28"/>
  <c r="BI113" i="28"/>
  <c r="AO130" i="28"/>
  <c r="AK133" i="28"/>
  <c r="AI148" i="28"/>
  <c r="AI136" i="28"/>
  <c r="AI153" i="28"/>
  <c r="AI141" i="28"/>
  <c r="AI129" i="28"/>
  <c r="AI146" i="28"/>
  <c r="AI134" i="28"/>
  <c r="AI151" i="28"/>
  <c r="AI139" i="28"/>
  <c r="AI127" i="28"/>
  <c r="AI144" i="28"/>
  <c r="AI132" i="28"/>
  <c r="AI149" i="28"/>
  <c r="AI137" i="28"/>
  <c r="AI125" i="28"/>
  <c r="AI142" i="28"/>
  <c r="AI130" i="28"/>
  <c r="AI147" i="28"/>
  <c r="AI135" i="28"/>
  <c r="AI152" i="28"/>
  <c r="AI140" i="28"/>
  <c r="AI128" i="28"/>
  <c r="AI145" i="28"/>
  <c r="AI133" i="28"/>
  <c r="AI150" i="28"/>
  <c r="AI138" i="28"/>
  <c r="AI143" i="28"/>
  <c r="AI131" i="28"/>
  <c r="AU148" i="28"/>
  <c r="AU136" i="28"/>
  <c r="AU153" i="28"/>
  <c r="AU141" i="28"/>
  <c r="AU129" i="28"/>
  <c r="AU146" i="28"/>
  <c r="AU134" i="28"/>
  <c r="AU151" i="28"/>
  <c r="AU139" i="28"/>
  <c r="AU127" i="28"/>
  <c r="AU144" i="28"/>
  <c r="AU132" i="28"/>
  <c r="AU149" i="28"/>
  <c r="AU137" i="28"/>
  <c r="AU125" i="28"/>
  <c r="AU142" i="28"/>
  <c r="AU130" i="28"/>
  <c r="AU147" i="28"/>
  <c r="AU135" i="28"/>
  <c r="AU152" i="28"/>
  <c r="AU140" i="28"/>
  <c r="AU128" i="28"/>
  <c r="AU145" i="28"/>
  <c r="AU133" i="28"/>
  <c r="AU150" i="28"/>
  <c r="AU138" i="28"/>
  <c r="AU143" i="28"/>
  <c r="AU131" i="28"/>
  <c r="BG148" i="28"/>
  <c r="BG136" i="28"/>
  <c r="BG153" i="28"/>
  <c r="BG141" i="28"/>
  <c r="BG129" i="28"/>
  <c r="BG146" i="28"/>
  <c r="BG134" i="28"/>
  <c r="BG151" i="28"/>
  <c r="BG139" i="28"/>
  <c r="BG127" i="28"/>
  <c r="BG144" i="28"/>
  <c r="BG132" i="28"/>
  <c r="BG149" i="28"/>
  <c r="BG137" i="28"/>
  <c r="BG125" i="28"/>
  <c r="BG142" i="28"/>
  <c r="BG130" i="28"/>
  <c r="BG147" i="28"/>
  <c r="BG135" i="28"/>
  <c r="BG152" i="28"/>
  <c r="BG140" i="28"/>
  <c r="BG128" i="28"/>
  <c r="BG145" i="28"/>
  <c r="BG133" i="28"/>
  <c r="BG150" i="28"/>
  <c r="BG138" i="28"/>
  <c r="BG143" i="28"/>
  <c r="BG131" i="28"/>
  <c r="AI368" i="28"/>
  <c r="AI356" i="28"/>
  <c r="AI361" i="28"/>
  <c r="AI349" i="28"/>
  <c r="AI366" i="28"/>
  <c r="AI354" i="28"/>
  <c r="AI359" i="28"/>
  <c r="AI347" i="28"/>
  <c r="AI364" i="28"/>
  <c r="AI352" i="28"/>
  <c r="AI369" i="28"/>
  <c r="AI357" i="28"/>
  <c r="AI362" i="28"/>
  <c r="AI350" i="28"/>
  <c r="AI367" i="28"/>
  <c r="AI355" i="28"/>
  <c r="AI360" i="28"/>
  <c r="AI348" i="28"/>
  <c r="AI365" i="28"/>
  <c r="AI353" i="28"/>
  <c r="AI363" i="28"/>
  <c r="AI351" i="28"/>
  <c r="AI358" i="28"/>
  <c r="AI340" i="28"/>
  <c r="AI345" i="28"/>
  <c r="AI343" i="28"/>
  <c r="AI341" i="28"/>
  <c r="AI346" i="28"/>
  <c r="AI344" i="28"/>
  <c r="AI370" i="28"/>
  <c r="AI342" i="28"/>
  <c r="AU368" i="28"/>
  <c r="AU356" i="28"/>
  <c r="AU361" i="28"/>
  <c r="AU349" i="28"/>
  <c r="AU366" i="28"/>
  <c r="AU354" i="28"/>
  <c r="AU359" i="28"/>
  <c r="AU347" i="28"/>
  <c r="AU364" i="28"/>
  <c r="AU352" i="28"/>
  <c r="AU369" i="28"/>
  <c r="AU357" i="28"/>
  <c r="AU362" i="28"/>
  <c r="AU350" i="28"/>
  <c r="AU367" i="28"/>
  <c r="AU355" i="28"/>
  <c r="AU360" i="28"/>
  <c r="AU348" i="28"/>
  <c r="AU365" i="28"/>
  <c r="AU353" i="28"/>
  <c r="AU363" i="28"/>
  <c r="AU351" i="28"/>
  <c r="AU358" i="28"/>
  <c r="AU340" i="28"/>
  <c r="AU345" i="28"/>
  <c r="AU343" i="28"/>
  <c r="AU341" i="28"/>
  <c r="AU370" i="28"/>
  <c r="AU346" i="28"/>
  <c r="AU344" i="28"/>
  <c r="AU342" i="28"/>
  <c r="BG368" i="28"/>
  <c r="BG356" i="28"/>
  <c r="BG361" i="28"/>
  <c r="BG349" i="28"/>
  <c r="BG366" i="28"/>
  <c r="BG354" i="28"/>
  <c r="BG359" i="28"/>
  <c r="BG347" i="28"/>
  <c r="BG364" i="28"/>
  <c r="BG352" i="28"/>
  <c r="BG369" i="28"/>
  <c r="BG357" i="28"/>
  <c r="BG362" i="28"/>
  <c r="BG350" i="28"/>
  <c r="BG367" i="28"/>
  <c r="BG355" i="28"/>
  <c r="BG360" i="28"/>
  <c r="BG348" i="28"/>
  <c r="BG365" i="28"/>
  <c r="BG353" i="28"/>
  <c r="BG363" i="28"/>
  <c r="BG351" i="28"/>
  <c r="BG346" i="28"/>
  <c r="BG340" i="28"/>
  <c r="BG345" i="28"/>
  <c r="BG343" i="28"/>
  <c r="BG341" i="28"/>
  <c r="BG370" i="28"/>
  <c r="BG344" i="28"/>
  <c r="BG358" i="28"/>
  <c r="BG342" i="28"/>
  <c r="BI36" i="28"/>
  <c r="BB37" i="28"/>
  <c r="AU38" i="28"/>
  <c r="BI48" i="28"/>
  <c r="AP61" i="28"/>
  <c r="BB61" i="28"/>
  <c r="AU62" i="28"/>
  <c r="AN63" i="28"/>
  <c r="BI72" i="28"/>
  <c r="AP73" i="28"/>
  <c r="BB73" i="28"/>
  <c r="AU74" i="28"/>
  <c r="AN75" i="28"/>
  <c r="BI84" i="28"/>
  <c r="AP85" i="28"/>
  <c r="BB85" i="28"/>
  <c r="AU86" i="28"/>
  <c r="AN87" i="28"/>
  <c r="BI96" i="28"/>
  <c r="BB97" i="28"/>
  <c r="AU98" i="28"/>
  <c r="AN99" i="28"/>
  <c r="BI108" i="28"/>
  <c r="BB109" i="28"/>
  <c r="AU110" i="28"/>
  <c r="AN111" i="28"/>
  <c r="BB115" i="28"/>
  <c r="AP123" i="28"/>
  <c r="AT130" i="28"/>
  <c r="AR133" i="28"/>
  <c r="AJ153" i="28"/>
  <c r="AJ141" i="28"/>
  <c r="AJ146" i="28"/>
  <c r="AJ134" i="28"/>
  <c r="AJ151" i="28"/>
  <c r="AJ139" i="28"/>
  <c r="AJ127" i="28"/>
  <c r="AJ144" i="28"/>
  <c r="AJ132" i="28"/>
  <c r="AJ149" i="28"/>
  <c r="AJ137" i="28"/>
  <c r="AJ142" i="28"/>
  <c r="AJ130" i="28"/>
  <c r="AJ147" i="28"/>
  <c r="AJ135" i="28"/>
  <c r="AJ123" i="28"/>
  <c r="AJ152" i="28"/>
  <c r="AJ140" i="28"/>
  <c r="AJ145" i="28"/>
  <c r="AJ133" i="28"/>
  <c r="AJ150" i="28"/>
  <c r="AJ138" i="28"/>
  <c r="AJ126" i="28"/>
  <c r="AJ143" i="28"/>
  <c r="AJ131" i="28"/>
  <c r="AJ148" i="28"/>
  <c r="AJ136" i="28"/>
  <c r="AJ124" i="28"/>
  <c r="AV153" i="28"/>
  <c r="AV141" i="28"/>
  <c r="AV146" i="28"/>
  <c r="AV134" i="28"/>
  <c r="AV151" i="28"/>
  <c r="AV139" i="28"/>
  <c r="AV127" i="28"/>
  <c r="AV144" i="28"/>
  <c r="AV132" i="28"/>
  <c r="AV149" i="28"/>
  <c r="AV137" i="28"/>
  <c r="AV142" i="28"/>
  <c r="AV130" i="28"/>
  <c r="AV147" i="28"/>
  <c r="AV135" i="28"/>
  <c r="AV123" i="28"/>
  <c r="AV152" i="28"/>
  <c r="AV140" i="28"/>
  <c r="AV145" i="28"/>
  <c r="AV133" i="28"/>
  <c r="AV150" i="28"/>
  <c r="AV138" i="28"/>
  <c r="AV126" i="28"/>
  <c r="AV143" i="28"/>
  <c r="AV131" i="28"/>
  <c r="AV148" i="28"/>
  <c r="AV136" i="28"/>
  <c r="AV124" i="28"/>
  <c r="BH153" i="28"/>
  <c r="BH141" i="28"/>
  <c r="BH146" i="28"/>
  <c r="BH134" i="28"/>
  <c r="BH151" i="28"/>
  <c r="BH139" i="28"/>
  <c r="BH127" i="28"/>
  <c r="BH144" i="28"/>
  <c r="BH132" i="28"/>
  <c r="BH149" i="28"/>
  <c r="BH137" i="28"/>
  <c r="BH142" i="28"/>
  <c r="BH130" i="28"/>
  <c r="BH147" i="28"/>
  <c r="BH135" i="28"/>
  <c r="BH123" i="28"/>
  <c r="BH152" i="28"/>
  <c r="BH140" i="28"/>
  <c r="BH145" i="28"/>
  <c r="BH133" i="28"/>
  <c r="BH150" i="28"/>
  <c r="BH138" i="28"/>
  <c r="BH126" i="28"/>
  <c r="BH143" i="28"/>
  <c r="BH131" i="28"/>
  <c r="BH148" i="28"/>
  <c r="BH136" i="28"/>
  <c r="BH124" i="28"/>
  <c r="AJ361" i="28"/>
  <c r="AJ349" i="28"/>
  <c r="AJ366" i="28"/>
  <c r="AJ354" i="28"/>
  <c r="AJ359" i="28"/>
  <c r="AJ347" i="28"/>
  <c r="AJ364" i="28"/>
  <c r="AJ352" i="28"/>
  <c r="AJ369" i="28"/>
  <c r="AJ357" i="28"/>
  <c r="AJ362" i="28"/>
  <c r="AJ350" i="28"/>
  <c r="AJ367" i="28"/>
  <c r="AJ355" i="28"/>
  <c r="AJ360" i="28"/>
  <c r="AJ348" i="28"/>
  <c r="AJ365" i="28"/>
  <c r="AJ353" i="28"/>
  <c r="AJ370" i="28"/>
  <c r="AJ358" i="28"/>
  <c r="AJ368" i="28"/>
  <c r="AJ356" i="28"/>
  <c r="AJ340" i="28"/>
  <c r="AJ345" i="28"/>
  <c r="AJ343" i="28"/>
  <c r="AJ341" i="28"/>
  <c r="AJ363" i="28"/>
  <c r="AJ346" i="28"/>
  <c r="AJ344" i="28"/>
  <c r="AJ351" i="28"/>
  <c r="AJ342" i="28"/>
  <c r="AV361" i="28"/>
  <c r="AV349" i="28"/>
  <c r="AV366" i="28"/>
  <c r="AV354" i="28"/>
  <c r="AV359" i="28"/>
  <c r="AV347" i="28"/>
  <c r="AV364" i="28"/>
  <c r="AV352" i="28"/>
  <c r="AV369" i="28"/>
  <c r="AV357" i="28"/>
  <c r="AV362" i="28"/>
  <c r="AV350" i="28"/>
  <c r="AV367" i="28"/>
  <c r="AV355" i="28"/>
  <c r="AV360" i="28"/>
  <c r="AV348" i="28"/>
  <c r="AV365" i="28"/>
  <c r="AV353" i="28"/>
  <c r="AV370" i="28"/>
  <c r="AV358" i="28"/>
  <c r="AV368" i="28"/>
  <c r="AV356" i="28"/>
  <c r="AV340" i="28"/>
  <c r="AV345" i="28"/>
  <c r="AV343" i="28"/>
  <c r="AV363" i="28"/>
  <c r="AV341" i="28"/>
  <c r="AV351" i="28"/>
  <c r="AV346" i="28"/>
  <c r="AV344" i="28"/>
  <c r="AV342" i="28"/>
  <c r="BH361" i="28"/>
  <c r="BH349" i="28"/>
  <c r="BH366" i="28"/>
  <c r="BH354" i="28"/>
  <c r="BH359" i="28"/>
  <c r="BH347" i="28"/>
  <c r="BH364" i="28"/>
  <c r="BH352" i="28"/>
  <c r="BH369" i="28"/>
  <c r="BH357" i="28"/>
  <c r="BH362" i="28"/>
  <c r="BH350" i="28"/>
  <c r="BH367" i="28"/>
  <c r="BH355" i="28"/>
  <c r="BH360" i="28"/>
  <c r="BH348" i="28"/>
  <c r="BH365" i="28"/>
  <c r="BH353" i="28"/>
  <c r="BH370" i="28"/>
  <c r="BH358" i="28"/>
  <c r="BH368" i="28"/>
  <c r="BH356" i="28"/>
  <c r="BH340" i="28"/>
  <c r="BH345" i="28"/>
  <c r="BH343" i="28"/>
  <c r="BH363" i="28"/>
  <c r="BH341" i="28"/>
  <c r="BH351" i="28"/>
  <c r="BH344" i="28"/>
  <c r="BH342" i="28"/>
  <c r="BH346" i="28"/>
  <c r="BI67" i="28"/>
  <c r="AP68" i="28"/>
  <c r="BB68" i="28"/>
  <c r="AU69" i="28"/>
  <c r="AN70" i="28"/>
  <c r="BD78" i="28"/>
  <c r="BI79" i="28"/>
  <c r="AP80" i="28"/>
  <c r="BB80" i="28"/>
  <c r="AU81" i="28"/>
  <c r="AN82" i="28"/>
  <c r="BI91" i="28"/>
  <c r="BB92" i="28"/>
  <c r="AU93" i="28"/>
  <c r="AN94" i="28"/>
  <c r="BI103" i="28"/>
  <c r="BB104" i="28"/>
  <c r="AU105" i="28"/>
  <c r="AN106" i="28"/>
  <c r="BI121" i="28"/>
  <c r="AR123" i="28"/>
  <c r="AN124" i="28"/>
  <c r="AJ125" i="28"/>
  <c r="BA130" i="28"/>
  <c r="AN118" i="28"/>
  <c r="AN116" i="28"/>
  <c r="AN114" i="28"/>
  <c r="AN119" i="28"/>
  <c r="AN122" i="28"/>
  <c r="AN120" i="28"/>
  <c r="BB116" i="28"/>
  <c r="BB121" i="28"/>
  <c r="BB117" i="28"/>
  <c r="BB120" i="28"/>
  <c r="BB118" i="28"/>
  <c r="AN336" i="28"/>
  <c r="AN324" i="28"/>
  <c r="AN312" i="28"/>
  <c r="AN329" i="28"/>
  <c r="AN317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28" i="28"/>
  <c r="AN316" i="28"/>
  <c r="AN333" i="28"/>
  <c r="AN321" i="28"/>
  <c r="AN309" i="28"/>
  <c r="AN338" i="28"/>
  <c r="AN326" i="28"/>
  <c r="AN314" i="28"/>
  <c r="AN331" i="28"/>
  <c r="AN319" i="28"/>
  <c r="BB334" i="28"/>
  <c r="BB322" i="28"/>
  <c r="BB310" i="28"/>
  <c r="BB339" i="28"/>
  <c r="BB327" i="28"/>
  <c r="BB315" i="28"/>
  <c r="BB332" i="28"/>
  <c r="BB320" i="28"/>
  <c r="BB337" i="28"/>
  <c r="BB325" i="28"/>
  <c r="BB313" i="28"/>
  <c r="BB330" i="28"/>
  <c r="BB318" i="28"/>
  <c r="BB335" i="28"/>
  <c r="BB323" i="28"/>
  <c r="BB311" i="28"/>
  <c r="BB328" i="28"/>
  <c r="BB316" i="28"/>
  <c r="BB333" i="28"/>
  <c r="BB321" i="28"/>
  <c r="BB309" i="28"/>
  <c r="BB338" i="28"/>
  <c r="BB326" i="28"/>
  <c r="BB314" i="28"/>
  <c r="BB331" i="28"/>
  <c r="BB319" i="28"/>
  <c r="BB336" i="28"/>
  <c r="BB324" i="28"/>
  <c r="BB312" i="28"/>
  <c r="BB329" i="28"/>
  <c r="BB317" i="28"/>
  <c r="AN393" i="28"/>
  <c r="AN381" i="28"/>
  <c r="AN398" i="28"/>
  <c r="AN386" i="28"/>
  <c r="AN374" i="28"/>
  <c r="AN391" i="28"/>
  <c r="AN379" i="28"/>
  <c r="AN396" i="28"/>
  <c r="AN384" i="28"/>
  <c r="AN372" i="28"/>
  <c r="AN401" i="28"/>
  <c r="AN389" i="28"/>
  <c r="AN377" i="28"/>
  <c r="AN394" i="28"/>
  <c r="AN382" i="28"/>
  <c r="AN399" i="28"/>
  <c r="AN387" i="28"/>
  <c r="AN375" i="28"/>
  <c r="AN392" i="28"/>
  <c r="AN380" i="28"/>
  <c r="AN397" i="28"/>
  <c r="AN385" i="28"/>
  <c r="AN373" i="28"/>
  <c r="AN390" i="28"/>
  <c r="AN378" i="28"/>
  <c r="AN400" i="28"/>
  <c r="AN388" i="28"/>
  <c r="AN376" i="28"/>
  <c r="AN395" i="28"/>
  <c r="AN383" i="28"/>
  <c r="AN371" i="28"/>
  <c r="BB391" i="28"/>
  <c r="BB379" i="28"/>
  <c r="BB396" i="28"/>
  <c r="BB384" i="28"/>
  <c r="BB372" i="28"/>
  <c r="BB401" i="28"/>
  <c r="BB389" i="28"/>
  <c r="BB377" i="28"/>
  <c r="BB394" i="28"/>
  <c r="BB382" i="28"/>
  <c r="BB399" i="28"/>
  <c r="BB387" i="28"/>
  <c r="BB375" i="28"/>
  <c r="BB392" i="28"/>
  <c r="BB380" i="28"/>
  <c r="BB397" i="28"/>
  <c r="BB385" i="28"/>
  <c r="BB373" i="28"/>
  <c r="BB390" i="28"/>
  <c r="BB378" i="28"/>
  <c r="BB395" i="28"/>
  <c r="BB383" i="28"/>
  <c r="BB371" i="28"/>
  <c r="BB400" i="28"/>
  <c r="BB388" i="28"/>
  <c r="BB376" i="28"/>
  <c r="BB398" i="28"/>
  <c r="BB386" i="28"/>
  <c r="BB374" i="28"/>
  <c r="BB393" i="28"/>
  <c r="BB381" i="28"/>
  <c r="AK146" i="28"/>
  <c r="AK151" i="28"/>
  <c r="AK139" i="28"/>
  <c r="AK127" i="28"/>
  <c r="AK144" i="28"/>
  <c r="AK132" i="28"/>
  <c r="AK149" i="28"/>
  <c r="AK137" i="28"/>
  <c r="AK125" i="28"/>
  <c r="AK142" i="28"/>
  <c r="AK130" i="28"/>
  <c r="AK147" i="28"/>
  <c r="AK135" i="28"/>
  <c r="AK123" i="28"/>
  <c r="AK152" i="28"/>
  <c r="AK140" i="28"/>
  <c r="AK128" i="28"/>
  <c r="AK145" i="28"/>
  <c r="AK150" i="28"/>
  <c r="AK138" i="28"/>
  <c r="AK126" i="28"/>
  <c r="AK143" i="28"/>
  <c r="AK131" i="28"/>
  <c r="AK148" i="28"/>
  <c r="AK136" i="28"/>
  <c r="AK153" i="28"/>
  <c r="AK141" i="28"/>
  <c r="AK129" i="28"/>
  <c r="AW146" i="28"/>
  <c r="AW134" i="28"/>
  <c r="AW151" i="28"/>
  <c r="AW139" i="28"/>
  <c r="AW127" i="28"/>
  <c r="AW144" i="28"/>
  <c r="AW132" i="28"/>
  <c r="AW149" i="28"/>
  <c r="AW137" i="28"/>
  <c r="AW125" i="28"/>
  <c r="AW142" i="28"/>
  <c r="AW130" i="28"/>
  <c r="AW147" i="28"/>
  <c r="AW135" i="28"/>
  <c r="AW123" i="28"/>
  <c r="AW152" i="28"/>
  <c r="AW140" i="28"/>
  <c r="AW128" i="28"/>
  <c r="AW145" i="28"/>
  <c r="AW150" i="28"/>
  <c r="AW138" i="28"/>
  <c r="AW126" i="28"/>
  <c r="AW143" i="28"/>
  <c r="AW131" i="28"/>
  <c r="AW148" i="28"/>
  <c r="AW136" i="28"/>
  <c r="AW153" i="28"/>
  <c r="AW141" i="28"/>
  <c r="AW129" i="28"/>
  <c r="BI146" i="28"/>
  <c r="BI134" i="28"/>
  <c r="BI151" i="28"/>
  <c r="BI139" i="28"/>
  <c r="BI127" i="28"/>
  <c r="BI144" i="28"/>
  <c r="BI132" i="28"/>
  <c r="BI149" i="28"/>
  <c r="BI137" i="28"/>
  <c r="BI125" i="28"/>
  <c r="BI142" i="28"/>
  <c r="BI130" i="28"/>
  <c r="BI147" i="28"/>
  <c r="BI135" i="28"/>
  <c r="BI123" i="28"/>
  <c r="BI152" i="28"/>
  <c r="BI140" i="28"/>
  <c r="BI128" i="28"/>
  <c r="BI145" i="28"/>
  <c r="BI150" i="28"/>
  <c r="BI138" i="28"/>
  <c r="BI126" i="28"/>
  <c r="BI143" i="28"/>
  <c r="BI131" i="28"/>
  <c r="BI148" i="28"/>
  <c r="BI136" i="28"/>
  <c r="BI153" i="28"/>
  <c r="BI141" i="28"/>
  <c r="BI129" i="28"/>
  <c r="AK366" i="28"/>
  <c r="AK354" i="28"/>
  <c r="AK359" i="28"/>
  <c r="AK364" i="28"/>
  <c r="AK352" i="28"/>
  <c r="AK369" i="28"/>
  <c r="AK357" i="28"/>
  <c r="AK362" i="28"/>
  <c r="AK350" i="28"/>
  <c r="AK367" i="28"/>
  <c r="AK355" i="28"/>
  <c r="AK360" i="28"/>
  <c r="AK365" i="28"/>
  <c r="AK353" i="28"/>
  <c r="AK370" i="28"/>
  <c r="AK358" i="28"/>
  <c r="AK363" i="28"/>
  <c r="AK351" i="28"/>
  <c r="AK361" i="28"/>
  <c r="AK349" i="28"/>
  <c r="AK345" i="28"/>
  <c r="AK356" i="28"/>
  <c r="AK343" i="28"/>
  <c r="AK341" i="28"/>
  <c r="AK347" i="28"/>
  <c r="AK346" i="28"/>
  <c r="AK344" i="28"/>
  <c r="AK342" i="28"/>
  <c r="AK368" i="28"/>
  <c r="AK348" i="28"/>
  <c r="AK340" i="28"/>
  <c r="AW366" i="28"/>
  <c r="AW354" i="28"/>
  <c r="AW359" i="28"/>
  <c r="AW364" i="28"/>
  <c r="AW352" i="28"/>
  <c r="AW369" i="28"/>
  <c r="AW357" i="28"/>
  <c r="AW362" i="28"/>
  <c r="AW350" i="28"/>
  <c r="AW367" i="28"/>
  <c r="AW355" i="28"/>
  <c r="AW360" i="28"/>
  <c r="AW348" i="28"/>
  <c r="AW365" i="28"/>
  <c r="AW353" i="28"/>
  <c r="AW370" i="28"/>
  <c r="AW358" i="28"/>
  <c r="AW363" i="28"/>
  <c r="AW351" i="28"/>
  <c r="AW361" i="28"/>
  <c r="AW349" i="28"/>
  <c r="AW345" i="28"/>
  <c r="AW356" i="28"/>
  <c r="AW343" i="28"/>
  <c r="AW341" i="28"/>
  <c r="AW346" i="28"/>
  <c r="AW344" i="28"/>
  <c r="AW342" i="28"/>
  <c r="AW368" i="28"/>
  <c r="AW347" i="28"/>
  <c r="AW340" i="28"/>
  <c r="BI366" i="28"/>
  <c r="BI354" i="28"/>
  <c r="BI359" i="28"/>
  <c r="BI364" i="28"/>
  <c r="BI352" i="28"/>
  <c r="BI369" i="28"/>
  <c r="BI357" i="28"/>
  <c r="BI362" i="28"/>
  <c r="BI350" i="28"/>
  <c r="BI367" i="28"/>
  <c r="BI355" i="28"/>
  <c r="BI360" i="28"/>
  <c r="BI348" i="28"/>
  <c r="BI365" i="28"/>
  <c r="BI353" i="28"/>
  <c r="BI370" i="28"/>
  <c r="BI358" i="28"/>
  <c r="BI363" i="28"/>
  <c r="BI351" i="28"/>
  <c r="BI361" i="28"/>
  <c r="BI349" i="28"/>
  <c r="BI356" i="28"/>
  <c r="BI345" i="28"/>
  <c r="BI343" i="28"/>
  <c r="BI347" i="28"/>
  <c r="BI341" i="28"/>
  <c r="BI344" i="28"/>
  <c r="BI368" i="28"/>
  <c r="BI342" i="28"/>
  <c r="BI346" i="28"/>
  <c r="BI340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AU181" i="28"/>
  <c r="AU169" i="28"/>
  <c r="AU157" i="28"/>
  <c r="AU174" i="28"/>
  <c r="AU162" i="28"/>
  <c r="AU179" i="28"/>
  <c r="AU167" i="28"/>
  <c r="AU15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BI179" i="28"/>
  <c r="BI167" i="28"/>
  <c r="BI155" i="28"/>
  <c r="BI172" i="28"/>
  <c r="BI160" i="28"/>
  <c r="BI184" i="28"/>
  <c r="BI177" i="28"/>
  <c r="BI165" i="28"/>
  <c r="AU205" i="28"/>
  <c r="AU210" i="28"/>
  <c r="AU198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204" i="28"/>
  <c r="AU214" i="28"/>
  <c r="AU202" i="28"/>
  <c r="AU190" i="28"/>
  <c r="AU207" i="28"/>
  <c r="AU195" i="28"/>
  <c r="AU212" i="28"/>
  <c r="AU200" i="28"/>
  <c r="AU188" i="28"/>
  <c r="AU197" i="28"/>
  <c r="AU187" i="28"/>
  <c r="AU192" i="28"/>
  <c r="AU186" i="28"/>
  <c r="AU185" i="28"/>
  <c r="AU193" i="28"/>
  <c r="AU209" i="28"/>
  <c r="AU199" i="28"/>
  <c r="BI215" i="28"/>
  <c r="BI203" i="28"/>
  <c r="BI208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214" i="28"/>
  <c r="BI202" i="28"/>
  <c r="BI212" i="28"/>
  <c r="BI200" i="28"/>
  <c r="BI188" i="28"/>
  <c r="BI205" i="28"/>
  <c r="BI193" i="28"/>
  <c r="BI210" i="28"/>
  <c r="BI198" i="28"/>
  <c r="BI186" i="28"/>
  <c r="BI207" i="28"/>
  <c r="BI195" i="28"/>
  <c r="BI190" i="28"/>
  <c r="BI197" i="28"/>
  <c r="BI185" i="28"/>
  <c r="BI196" i="28"/>
  <c r="BI191" i="28"/>
  <c r="AU241" i="28"/>
  <c r="AU229" i="28"/>
  <c r="AU217" i="28"/>
  <c r="AU246" i="28"/>
  <c r="AU234" i="28"/>
  <c r="AU222" i="28"/>
  <c r="AU239" i="28"/>
  <c r="AU227" i="28"/>
  <c r="AU244" i="28"/>
  <c r="AU232" i="28"/>
  <c r="AU220" i="28"/>
  <c r="AU237" i="28"/>
  <c r="AU225" i="28"/>
  <c r="AU242" i="28"/>
  <c r="AU230" i="28"/>
  <c r="AU218" i="28"/>
  <c r="AU235" i="28"/>
  <c r="AU223" i="28"/>
  <c r="AU240" i="28"/>
  <c r="AU228" i="28"/>
  <c r="AU216" i="28"/>
  <c r="AU238" i="28"/>
  <c r="AU226" i="28"/>
  <c r="AU243" i="28"/>
  <c r="AU231" i="28"/>
  <c r="AU219" i="28"/>
  <c r="AU236" i="28"/>
  <c r="AU224" i="28"/>
  <c r="AU245" i="28"/>
  <c r="AU233" i="28"/>
  <c r="AU221" i="28"/>
  <c r="BI239" i="28"/>
  <c r="BI227" i="28"/>
  <c r="BI244" i="28"/>
  <c r="BI232" i="28"/>
  <c r="BI220" i="28"/>
  <c r="BI237" i="28"/>
  <c r="BI225" i="28"/>
  <c r="BI242" i="28"/>
  <c r="BI230" i="28"/>
  <c r="BI218" i="28"/>
  <c r="BI235" i="28"/>
  <c r="BI223" i="28"/>
  <c r="BI240" i="28"/>
  <c r="BI228" i="28"/>
  <c r="BI216" i="28"/>
  <c r="BI245" i="28"/>
  <c r="BI233" i="28"/>
  <c r="BI221" i="28"/>
  <c r="BI238" i="28"/>
  <c r="BI226" i="28"/>
  <c r="BI236" i="28"/>
  <c r="BI224" i="28"/>
  <c r="BI241" i="28"/>
  <c r="BI229" i="28"/>
  <c r="BI217" i="28"/>
  <c r="BI246" i="28"/>
  <c r="BI234" i="28"/>
  <c r="BI222" i="28"/>
  <c r="BI243" i="28"/>
  <c r="BI231" i="28"/>
  <c r="BI219" i="28"/>
  <c r="AU275" i="28"/>
  <c r="AU273" i="28"/>
  <c r="AU271" i="28"/>
  <c r="AU276" i="28"/>
  <c r="AU269" i="28"/>
  <c r="AU272" i="28"/>
  <c r="AU277" i="28"/>
  <c r="AU270" i="28"/>
  <c r="AU265" i="28"/>
  <c r="AU253" i="28"/>
  <c r="AU258" i="28"/>
  <c r="AU263" i="28"/>
  <c r="AU251" i="28"/>
  <c r="AU256" i="28"/>
  <c r="AU261" i="28"/>
  <c r="AU249" i="28"/>
  <c r="AU266" i="28"/>
  <c r="AU254" i="28"/>
  <c r="AU259" i="28"/>
  <c r="AU247" i="28"/>
  <c r="AU264" i="28"/>
  <c r="AU252" i="28"/>
  <c r="AU268" i="28"/>
  <c r="AU262" i="28"/>
  <c r="AU250" i="28"/>
  <c r="AU255" i="28"/>
  <c r="AU267" i="28"/>
  <c r="AU260" i="28"/>
  <c r="AU248" i="28"/>
  <c r="AU274" i="28"/>
  <c r="AU257" i="28"/>
  <c r="BI273" i="28"/>
  <c r="BI271" i="28"/>
  <c r="BI276" i="28"/>
  <c r="BI269" i="28"/>
  <c r="BI274" i="28"/>
  <c r="BI267" i="28"/>
  <c r="BI277" i="28"/>
  <c r="BI275" i="28"/>
  <c r="BI263" i="28"/>
  <c r="BI251" i="28"/>
  <c r="BI256" i="28"/>
  <c r="BI261" i="28"/>
  <c r="BI249" i="28"/>
  <c r="BI272" i="28"/>
  <c r="BI266" i="28"/>
  <c r="BI254" i="28"/>
  <c r="BI259" i="28"/>
  <c r="BI247" i="28"/>
  <c r="BI264" i="28"/>
  <c r="BI252" i="28"/>
  <c r="BI270" i="28"/>
  <c r="BI257" i="28"/>
  <c r="BI262" i="28"/>
  <c r="BI250" i="28"/>
  <c r="BI268" i="28"/>
  <c r="BI260" i="28"/>
  <c r="BI248" i="28"/>
  <c r="BI265" i="28"/>
  <c r="BI253" i="28"/>
  <c r="BI258" i="28"/>
  <c r="BI255" i="28"/>
  <c r="AU299" i="28"/>
  <c r="AU287" i="28"/>
  <c r="AU304" i="28"/>
  <c r="AU292" i="28"/>
  <c r="AU280" i="28"/>
  <c r="AU297" i="28"/>
  <c r="AU285" i="28"/>
  <c r="AU302" i="28"/>
  <c r="AU290" i="28"/>
  <c r="AU278" i="28"/>
  <c r="AU307" i="28"/>
  <c r="AU295" i="28"/>
  <c r="AU283" i="28"/>
  <c r="AU300" i="28"/>
  <c r="AU288" i="28"/>
  <c r="AU305" i="28"/>
  <c r="AU293" i="28"/>
  <c r="AU281" i="28"/>
  <c r="AU298" i="28"/>
  <c r="AU286" i="28"/>
  <c r="AU303" i="28"/>
  <c r="AU291" i="28"/>
  <c r="AU279" i="28"/>
  <c r="AU308" i="28"/>
  <c r="AU296" i="28"/>
  <c r="AU284" i="28"/>
  <c r="AU301" i="28"/>
  <c r="AU289" i="28"/>
  <c r="AU306" i="28"/>
  <c r="AU294" i="28"/>
  <c r="AU282" i="28"/>
  <c r="BI297" i="28"/>
  <c r="BI285" i="28"/>
  <c r="BI302" i="28"/>
  <c r="BI290" i="28"/>
  <c r="BI307" i="28"/>
  <c r="BI295" i="28"/>
  <c r="BI283" i="28"/>
  <c r="BI300" i="28"/>
  <c r="BI288" i="28"/>
  <c r="BI305" i="28"/>
  <c r="BI293" i="28"/>
  <c r="BI281" i="28"/>
  <c r="BI298" i="28"/>
  <c r="BI286" i="28"/>
  <c r="BI303" i="28"/>
  <c r="BI291" i="28"/>
  <c r="BI279" i="28"/>
  <c r="BI308" i="28"/>
  <c r="BI296" i="28"/>
  <c r="BI284" i="28"/>
  <c r="BI301" i="28"/>
  <c r="BI289" i="28"/>
  <c r="BI306" i="28"/>
  <c r="BI294" i="28"/>
  <c r="BI282" i="28"/>
  <c r="BI299" i="28"/>
  <c r="BI287" i="28"/>
  <c r="BI304" i="28"/>
  <c r="BI292" i="28"/>
  <c r="BI280" i="28"/>
  <c r="BI278" i="28"/>
  <c r="AU424" i="28"/>
  <c r="AU422" i="28"/>
  <c r="AU410" i="28"/>
  <c r="AU427" i="28"/>
  <c r="AU415" i="28"/>
  <c r="AU432" i="28"/>
  <c r="AU420" i="28"/>
  <c r="AU430" i="28"/>
  <c r="AU418" i="28"/>
  <c r="AU428" i="28"/>
  <c r="AU426" i="28"/>
  <c r="AU414" i="28"/>
  <c r="AU409" i="28"/>
  <c r="AU404" i="28"/>
  <c r="AU402" i="28"/>
  <c r="AU429" i="28"/>
  <c r="AU417" i="28"/>
  <c r="AU408" i="28"/>
  <c r="AU406" i="28"/>
  <c r="AU431" i="28"/>
  <c r="AU421" i="28"/>
  <c r="AU419" i="28"/>
  <c r="AU403" i="28"/>
  <c r="AU423" i="28"/>
  <c r="AU412" i="28"/>
  <c r="AU405" i="28"/>
  <c r="AU416" i="28"/>
  <c r="AU413" i="28"/>
  <c r="AU411" i="28"/>
  <c r="AU407" i="28"/>
  <c r="AU425" i="28"/>
  <c r="BI422" i="28"/>
  <c r="BI432" i="28"/>
  <c r="BI420" i="28"/>
  <c r="BI425" i="28"/>
  <c r="BI430" i="28"/>
  <c r="BI418" i="28"/>
  <c r="BI428" i="28"/>
  <c r="BI416" i="28"/>
  <c r="BI426" i="28"/>
  <c r="BI424" i="28"/>
  <c r="BI412" i="28"/>
  <c r="BI411" i="28"/>
  <c r="BI402" i="28"/>
  <c r="BI423" i="28"/>
  <c r="BI413" i="28"/>
  <c r="BI410" i="28"/>
  <c r="BI404" i="28"/>
  <c r="BI409" i="28"/>
  <c r="BI406" i="28"/>
  <c r="BI408" i="28"/>
  <c r="BI414" i="28"/>
  <c r="BI403" i="28"/>
  <c r="BI427" i="28"/>
  <c r="BI405" i="28"/>
  <c r="BI429" i="28"/>
  <c r="BI417" i="28"/>
  <c r="BI407" i="28"/>
  <c r="BI421" i="28"/>
  <c r="BI415" i="28"/>
  <c r="BI419" i="28"/>
  <c r="BI431" i="28"/>
  <c r="BD61" i="28"/>
  <c r="BI62" i="28"/>
  <c r="AP63" i="28"/>
  <c r="BB63" i="28"/>
  <c r="AU64" i="28"/>
  <c r="AN65" i="28"/>
  <c r="BI74" i="28"/>
  <c r="AP75" i="28"/>
  <c r="BB75" i="28"/>
  <c r="AU76" i="28"/>
  <c r="AN77" i="28"/>
  <c r="BI86" i="28"/>
  <c r="AP87" i="28"/>
  <c r="BB87" i="28"/>
  <c r="AU88" i="28"/>
  <c r="AN89" i="28"/>
  <c r="BI98" i="28"/>
  <c r="BB99" i="28"/>
  <c r="AU100" i="28"/>
  <c r="AN101" i="28"/>
  <c r="BI110" i="28"/>
  <c r="BB111" i="28"/>
  <c r="AU112" i="28"/>
  <c r="AN113" i="28"/>
  <c r="BB122" i="28"/>
  <c r="AU123" i="28"/>
  <c r="AQ124" i="28"/>
  <c r="AN125" i="28"/>
  <c r="AI126" i="28"/>
  <c r="AJ129" i="28"/>
  <c r="BF130" i="28"/>
  <c r="BD133" i="28"/>
  <c r="AP11" i="28"/>
  <c r="BD11" i="28"/>
  <c r="AP12" i="28"/>
  <c r="BD12" i="28"/>
  <c r="AP13" i="28"/>
  <c r="BD13" i="28"/>
  <c r="AL151" i="28"/>
  <c r="AL139" i="28"/>
  <c r="AL144" i="28"/>
  <c r="AL132" i="28"/>
  <c r="AL149" i="28"/>
  <c r="AL137" i="28"/>
  <c r="AL125" i="28"/>
  <c r="AL142" i="28"/>
  <c r="AL130" i="28"/>
  <c r="AL147" i="28"/>
  <c r="AL135" i="28"/>
  <c r="AL152" i="28"/>
  <c r="AL140" i="28"/>
  <c r="AL128" i="28"/>
  <c r="AL145" i="28"/>
  <c r="AL133" i="28"/>
  <c r="AL150" i="28"/>
  <c r="AL138" i="28"/>
  <c r="AL143" i="28"/>
  <c r="AL131" i="28"/>
  <c r="AL148" i="28"/>
  <c r="AL136" i="28"/>
  <c r="AL124" i="28"/>
  <c r="AL153" i="28"/>
  <c r="AL141" i="28"/>
  <c r="AL129" i="28"/>
  <c r="AL146" i="28"/>
  <c r="AL134" i="28"/>
  <c r="AX151" i="28"/>
  <c r="AX139" i="28"/>
  <c r="AX144" i="28"/>
  <c r="AX132" i="28"/>
  <c r="AX149" i="28"/>
  <c r="AX137" i="28"/>
  <c r="AX125" i="28"/>
  <c r="AX142" i="28"/>
  <c r="AX130" i="28"/>
  <c r="AX147" i="28"/>
  <c r="AX135" i="28"/>
  <c r="AX152" i="28"/>
  <c r="AX140" i="28"/>
  <c r="AX128" i="28"/>
  <c r="AX145" i="28"/>
  <c r="AX133" i="28"/>
  <c r="AX150" i="28"/>
  <c r="AX138" i="28"/>
  <c r="AX143" i="28"/>
  <c r="AX131" i="28"/>
  <c r="AX148" i="28"/>
  <c r="AX136" i="28"/>
  <c r="AX124" i="28"/>
  <c r="AX153" i="28"/>
  <c r="AX141" i="28"/>
  <c r="AX129" i="28"/>
  <c r="AX146" i="28"/>
  <c r="AX134" i="28"/>
  <c r="AL359" i="28"/>
  <c r="AL364" i="28"/>
  <c r="AL352" i="28"/>
  <c r="AL369" i="28"/>
  <c r="AL357" i="28"/>
  <c r="AL362" i="28"/>
  <c r="AL350" i="28"/>
  <c r="AL367" i="28"/>
  <c r="AL355" i="28"/>
  <c r="AL360" i="28"/>
  <c r="AL348" i="28"/>
  <c r="AL365" i="28"/>
  <c r="AL353" i="28"/>
  <c r="AL370" i="28"/>
  <c r="AL358" i="28"/>
  <c r="AL346" i="28"/>
  <c r="AL363" i="28"/>
  <c r="AL351" i="28"/>
  <c r="AL368" i="28"/>
  <c r="AL356" i="28"/>
  <c r="AL366" i="28"/>
  <c r="AL354" i="28"/>
  <c r="AL343" i="28"/>
  <c r="AL341" i="28"/>
  <c r="AL347" i="28"/>
  <c r="AL361" i="28"/>
  <c r="AL344" i="28"/>
  <c r="AL342" i="28"/>
  <c r="AL340" i="28"/>
  <c r="AL349" i="28"/>
  <c r="AL345" i="28"/>
  <c r="AX359" i="28"/>
  <c r="AX364" i="28"/>
  <c r="AX352" i="28"/>
  <c r="AX369" i="28"/>
  <c r="AX357" i="28"/>
  <c r="AX362" i="28"/>
  <c r="AX350" i="28"/>
  <c r="AX367" i="28"/>
  <c r="AX355" i="28"/>
  <c r="AX360" i="28"/>
  <c r="AX348" i="28"/>
  <c r="AX365" i="28"/>
  <c r="AX353" i="28"/>
  <c r="AX370" i="28"/>
  <c r="AX358" i="28"/>
  <c r="AX346" i="28"/>
  <c r="AX363" i="28"/>
  <c r="AX351" i="28"/>
  <c r="AX368" i="28"/>
  <c r="AX356" i="28"/>
  <c r="AX366" i="28"/>
  <c r="AX354" i="28"/>
  <c r="AX343" i="28"/>
  <c r="AX341" i="28"/>
  <c r="AX361" i="28"/>
  <c r="AX344" i="28"/>
  <c r="AX342" i="28"/>
  <c r="AX349" i="28"/>
  <c r="AX347" i="28"/>
  <c r="AX340" i="28"/>
  <c r="AX345" i="28"/>
  <c r="AW182" i="28"/>
  <c r="AW170" i="28"/>
  <c r="AW158" i="28"/>
  <c r="AW175" i="28"/>
  <c r="AW163" i="28"/>
  <c r="AW180" i="28"/>
  <c r="AW168" i="28"/>
  <c r="AW156" i="28"/>
  <c r="AW173" i="28"/>
  <c r="AW161" i="28"/>
  <c r="AW178" i="28"/>
  <c r="AW166" i="28"/>
  <c r="AW154" i="28"/>
  <c r="AW183" i="28"/>
  <c r="AW171" i="28"/>
  <c r="AW159" i="28"/>
  <c r="AW176" i="28"/>
  <c r="AW164" i="28"/>
  <c r="AW181" i="28"/>
  <c r="AW169" i="28"/>
  <c r="AW157" i="28"/>
  <c r="AW174" i="28"/>
  <c r="AW162" i="28"/>
  <c r="AW179" i="28"/>
  <c r="AW167" i="28"/>
  <c r="AW155" i="28"/>
  <c r="AW184" i="28"/>
  <c r="AW172" i="28"/>
  <c r="AW160" i="28"/>
  <c r="AW177" i="28"/>
  <c r="AW165" i="28"/>
  <c r="AI205" i="28"/>
  <c r="AI210" i="28"/>
  <c r="AI198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204" i="28"/>
  <c r="AI214" i="28"/>
  <c r="AI202" i="28"/>
  <c r="AI190" i="28"/>
  <c r="AI207" i="28"/>
  <c r="AI195" i="28"/>
  <c r="AI212" i="28"/>
  <c r="AI200" i="28"/>
  <c r="AI188" i="28"/>
  <c r="AI209" i="28"/>
  <c r="AI199" i="28"/>
  <c r="AI193" i="28"/>
  <c r="AI186" i="28"/>
  <c r="AI197" i="28"/>
  <c r="AI187" i="28"/>
  <c r="AI192" i="28"/>
  <c r="AI185" i="28"/>
  <c r="AW199" i="28"/>
  <c r="AW210" i="28"/>
  <c r="AI241" i="28"/>
  <c r="AI229" i="28"/>
  <c r="AI217" i="28"/>
  <c r="AI246" i="28"/>
  <c r="AI234" i="28"/>
  <c r="AI222" i="28"/>
  <c r="AI239" i="28"/>
  <c r="AI227" i="28"/>
  <c r="AI244" i="28"/>
  <c r="AI232" i="28"/>
  <c r="AI220" i="28"/>
  <c r="AI237" i="28"/>
  <c r="AI225" i="28"/>
  <c r="AI242" i="28"/>
  <c r="AI230" i="28"/>
  <c r="AI218" i="28"/>
  <c r="AI235" i="28"/>
  <c r="AI223" i="28"/>
  <c r="AI240" i="28"/>
  <c r="AI228" i="28"/>
  <c r="AI216" i="28"/>
  <c r="AI238" i="28"/>
  <c r="AI226" i="28"/>
  <c r="AI243" i="28"/>
  <c r="AI231" i="28"/>
  <c r="AI219" i="28"/>
  <c r="AI236" i="28"/>
  <c r="AI224" i="28"/>
  <c r="AI245" i="28"/>
  <c r="AI233" i="28"/>
  <c r="AI221" i="28"/>
  <c r="AW239" i="28"/>
  <c r="AW227" i="28"/>
  <c r="AW244" i="28"/>
  <c r="AW232" i="28"/>
  <c r="AW220" i="28"/>
  <c r="AW237" i="28"/>
  <c r="AW225" i="28"/>
  <c r="AW242" i="28"/>
  <c r="AW230" i="28"/>
  <c r="AW218" i="28"/>
  <c r="AW235" i="28"/>
  <c r="AW223" i="28"/>
  <c r="AW240" i="28"/>
  <c r="AW228" i="28"/>
  <c r="AW216" i="28"/>
  <c r="AW245" i="28"/>
  <c r="AW233" i="28"/>
  <c r="AW221" i="28"/>
  <c r="AW238" i="28"/>
  <c r="AW226" i="28"/>
  <c r="AW236" i="28"/>
  <c r="AW224" i="28"/>
  <c r="AW241" i="28"/>
  <c r="AW229" i="28"/>
  <c r="AW217" i="28"/>
  <c r="AW246" i="28"/>
  <c r="AW234" i="28"/>
  <c r="AW222" i="28"/>
  <c r="AW243" i="28"/>
  <c r="AW231" i="28"/>
  <c r="AW219" i="28"/>
  <c r="AI275" i="28"/>
  <c r="AI273" i="28"/>
  <c r="AI271" i="28"/>
  <c r="AI276" i="28"/>
  <c r="AI269" i="28"/>
  <c r="AI272" i="28"/>
  <c r="AI277" i="28"/>
  <c r="AI270" i="28"/>
  <c r="AI265" i="28"/>
  <c r="AI253" i="28"/>
  <c r="AI258" i="28"/>
  <c r="AI263" i="28"/>
  <c r="AI251" i="28"/>
  <c r="AI256" i="28"/>
  <c r="AI261" i="28"/>
  <c r="AI249" i="28"/>
  <c r="AI266" i="28"/>
  <c r="AI254" i="28"/>
  <c r="AI268" i="28"/>
  <c r="AI259" i="28"/>
  <c r="AI247" i="28"/>
  <c r="AI264" i="28"/>
  <c r="AI252" i="28"/>
  <c r="AI262" i="28"/>
  <c r="AI250" i="28"/>
  <c r="AI274" i="28"/>
  <c r="AI267" i="28"/>
  <c r="AI255" i="28"/>
  <c r="AI260" i="28"/>
  <c r="AI248" i="28"/>
  <c r="AI257" i="28"/>
  <c r="AI299" i="28"/>
  <c r="AI287" i="28"/>
  <c r="AI304" i="28"/>
  <c r="AI292" i="28"/>
  <c r="AI297" i="28"/>
  <c r="AI285" i="28"/>
  <c r="AI302" i="28"/>
  <c r="AI290" i="28"/>
  <c r="AI278" i="28"/>
  <c r="AI307" i="28"/>
  <c r="AI295" i="28"/>
  <c r="AI283" i="28"/>
  <c r="AI300" i="28"/>
  <c r="AI288" i="28"/>
  <c r="AI305" i="28"/>
  <c r="AI293" i="28"/>
  <c r="AI281" i="28"/>
  <c r="AI298" i="28"/>
  <c r="AI286" i="28"/>
  <c r="AI303" i="28"/>
  <c r="AI291" i="28"/>
  <c r="AI279" i="28"/>
  <c r="AI308" i="28"/>
  <c r="AI296" i="28"/>
  <c r="AI284" i="28"/>
  <c r="AI301" i="28"/>
  <c r="AI289" i="28"/>
  <c r="AI306" i="28"/>
  <c r="AI294" i="28"/>
  <c r="AI282" i="28"/>
  <c r="AI280" i="28"/>
  <c r="AW302" i="28"/>
  <c r="AW303" i="28"/>
  <c r="AW287" i="28"/>
  <c r="AW422" i="28"/>
  <c r="AW432" i="28"/>
  <c r="AW420" i="28"/>
  <c r="AW425" i="28"/>
  <c r="AW430" i="28"/>
  <c r="AW418" i="28"/>
  <c r="AW428" i="28"/>
  <c r="AW416" i="28"/>
  <c r="AW426" i="28"/>
  <c r="AW424" i="28"/>
  <c r="AW412" i="28"/>
  <c r="AW427" i="28"/>
  <c r="AW414" i="28"/>
  <c r="AW404" i="28"/>
  <c r="AW402" i="28"/>
  <c r="AW429" i="28"/>
  <c r="AW417" i="28"/>
  <c r="AW408" i="28"/>
  <c r="AW406" i="28"/>
  <c r="AW431" i="28"/>
  <c r="AW421" i="28"/>
  <c r="AW419" i="28"/>
  <c r="AW415" i="28"/>
  <c r="AW403" i="28"/>
  <c r="AW423" i="28"/>
  <c r="AW405" i="28"/>
  <c r="AW407" i="28"/>
  <c r="AW413" i="28"/>
  <c r="AW411" i="28"/>
  <c r="AW410" i="28"/>
  <c r="AW409" i="28"/>
  <c r="BI69" i="28"/>
  <c r="AP70" i="28"/>
  <c r="BB70" i="28"/>
  <c r="AU71" i="28"/>
  <c r="AN72" i="28"/>
  <c r="BI93" i="28"/>
  <c r="BB94" i="28"/>
  <c r="AU95" i="28"/>
  <c r="AN96" i="28"/>
  <c r="BI105" i="28"/>
  <c r="BB106" i="28"/>
  <c r="AU107" i="28"/>
  <c r="AN108" i="28"/>
  <c r="AU114" i="28"/>
  <c r="AU116" i="28"/>
  <c r="AU120" i="28"/>
  <c r="AN121" i="28"/>
  <c r="AX123" i="28"/>
  <c r="AU124" i="28"/>
  <c r="AP125" i="28"/>
  <c r="AL126" i="28"/>
  <c r="AL127" i="28"/>
  <c r="AJ128" i="28"/>
  <c r="AO129" i="28"/>
  <c r="AM132" i="28"/>
  <c r="BI133" i="28"/>
  <c r="E9" i="36"/>
  <c r="F9" i="36" s="1"/>
  <c r="E7" i="36"/>
  <c r="F7" i="36" s="1"/>
  <c r="E47" i="36"/>
  <c r="F47" i="36" s="1"/>
  <c r="E10" i="36"/>
  <c r="F10" i="36" s="1"/>
  <c r="E59" i="36"/>
  <c r="F59" i="36" s="1"/>
  <c r="E3" i="36"/>
  <c r="F3" i="36" s="1"/>
  <c r="E36" i="36"/>
  <c r="F36" i="36" s="1"/>
  <c r="E48" i="36"/>
  <c r="F48" i="36" s="1"/>
  <c r="E60" i="36"/>
  <c r="F60" i="36" s="1"/>
  <c r="E84" i="36"/>
  <c r="F84" i="36" s="1"/>
  <c r="E78" i="36"/>
  <c r="F78" i="36" s="1"/>
  <c r="E89" i="36"/>
  <c r="F89" i="36" s="1"/>
  <c r="E90" i="36"/>
  <c r="F90" i="36" s="1"/>
  <c r="E113" i="36"/>
  <c r="F113" i="36" s="1"/>
  <c r="E27" i="36"/>
  <c r="F27" i="36" s="1"/>
  <c r="E28" i="36"/>
  <c r="F28" i="36" s="1"/>
  <c r="E29" i="36"/>
  <c r="F29" i="36" s="1"/>
  <c r="E30" i="36"/>
  <c r="F30" i="36" s="1"/>
  <c r="E42" i="36"/>
  <c r="F42" i="36" s="1"/>
  <c r="E54" i="36"/>
  <c r="F54" i="36" s="1"/>
  <c r="E108" i="36"/>
  <c r="F108" i="36" s="1"/>
  <c r="E88" i="36"/>
  <c r="F88" i="36" s="1"/>
  <c r="E95" i="36"/>
  <c r="F95" i="36" s="1"/>
  <c r="H33" i="5"/>
  <c r="I33" i="5" s="1"/>
  <c r="J33" i="5" s="1"/>
  <c r="K33" i="5" s="1"/>
  <c r="L33" i="5" s="1"/>
  <c r="E5" i="5"/>
  <c r="F5" i="5" s="1"/>
  <c r="H31" i="5"/>
  <c r="I31" i="5" s="1"/>
  <c r="J31" i="5" s="1"/>
  <c r="K31" i="5" s="1"/>
  <c r="L31" i="5" s="1"/>
  <c r="E42" i="5"/>
  <c r="F42" i="5" s="1"/>
  <c r="E51" i="5"/>
  <c r="F51" i="5" s="1"/>
  <c r="E87" i="5"/>
  <c r="F87" i="5" s="1"/>
  <c r="E41" i="5"/>
  <c r="F41" i="5" s="1"/>
  <c r="H55" i="5"/>
  <c r="I55" i="5" s="1"/>
  <c r="J55" i="5" s="1"/>
  <c r="K55" i="5" s="1"/>
  <c r="L55" i="5" s="1"/>
  <c r="E55" i="5"/>
  <c r="F55" i="5" s="1"/>
  <c r="E39" i="5"/>
  <c r="F39" i="5" s="1"/>
  <c r="E61" i="5"/>
  <c r="F61" i="5" s="1"/>
  <c r="H100" i="15"/>
  <c r="I100" i="15" s="1"/>
  <c r="J100" i="15" s="1"/>
  <c r="K100" i="15" s="1"/>
  <c r="L100" i="15" s="1"/>
  <c r="E100" i="15"/>
  <c r="F100" i="15" s="1"/>
  <c r="E108" i="5"/>
  <c r="F108" i="5" s="1"/>
  <c r="H2" i="15"/>
  <c r="I2" i="15" s="1"/>
  <c r="J2" i="15" s="1"/>
  <c r="K2" i="15" s="1"/>
  <c r="L2" i="15" s="1"/>
  <c r="E80" i="15"/>
  <c r="F80" i="15" s="1"/>
  <c r="H83" i="5"/>
  <c r="I83" i="5" s="1"/>
  <c r="J83" i="5" s="1"/>
  <c r="K83" i="5" s="1"/>
  <c r="L83" i="5" s="1"/>
  <c r="H9" i="15"/>
  <c r="I9" i="15" s="1"/>
  <c r="J9" i="15" s="1"/>
  <c r="K9" i="15" s="1"/>
  <c r="L9" i="15" s="1"/>
  <c r="E114" i="5"/>
  <c r="F114" i="5" s="1"/>
  <c r="E6" i="15"/>
  <c r="F6" i="15" s="1"/>
  <c r="H15" i="15"/>
  <c r="I15" i="15" s="1"/>
  <c r="J15" i="15" s="1"/>
  <c r="K15" i="15" s="1"/>
  <c r="L15" i="15" s="1"/>
  <c r="H52" i="15"/>
  <c r="I52" i="15" s="1"/>
  <c r="J52" i="15" s="1"/>
  <c r="K52" i="15" s="1"/>
  <c r="L52" i="15" s="1"/>
  <c r="E52" i="15"/>
  <c r="F52" i="15" s="1"/>
  <c r="H59" i="15"/>
  <c r="I59" i="15" s="1"/>
  <c r="J59" i="15" s="1"/>
  <c r="K59" i="15" s="1"/>
  <c r="L59" i="15" s="1"/>
  <c r="E113" i="5"/>
  <c r="F113" i="5" s="1"/>
  <c r="H6" i="15"/>
  <c r="I6" i="15" s="1"/>
  <c r="J6" i="15" s="1"/>
  <c r="K6" i="15" s="1"/>
  <c r="L6" i="15" s="1"/>
  <c r="E8" i="15"/>
  <c r="F8" i="15" s="1"/>
  <c r="E47" i="15"/>
  <c r="F47" i="15" s="1"/>
  <c r="E67" i="15"/>
  <c r="F67" i="15" s="1"/>
  <c r="H88" i="15"/>
  <c r="I88" i="15" s="1"/>
  <c r="J88" i="15" s="1"/>
  <c r="K88" i="15" s="1"/>
  <c r="L88" i="15" s="1"/>
  <c r="E88" i="15"/>
  <c r="F88" i="15" s="1"/>
  <c r="E67" i="5"/>
  <c r="F67" i="5" s="1"/>
  <c r="E79" i="5"/>
  <c r="F79" i="5" s="1"/>
  <c r="E12" i="15"/>
  <c r="F12" i="15" s="1"/>
  <c r="H47" i="15"/>
  <c r="I47" i="15" s="1"/>
  <c r="J47" i="15" s="1"/>
  <c r="K47" i="15" s="1"/>
  <c r="L47" i="15" s="1"/>
  <c r="E104" i="15"/>
  <c r="F104" i="15" s="1"/>
  <c r="E111" i="5"/>
  <c r="F111" i="5" s="1"/>
  <c r="H14" i="15"/>
  <c r="I14" i="15" s="1"/>
  <c r="J14" i="15" s="1"/>
  <c r="K14" i="15" s="1"/>
  <c r="L14" i="15" s="1"/>
  <c r="E33" i="15"/>
  <c r="F33" i="15" s="1"/>
  <c r="E92" i="15"/>
  <c r="F92" i="15" s="1"/>
  <c r="E90" i="5"/>
  <c r="F90" i="5" s="1"/>
  <c r="E102" i="5"/>
  <c r="F102" i="5" s="1"/>
  <c r="H105" i="5"/>
  <c r="I105" i="5" s="1"/>
  <c r="J105" i="5" s="1"/>
  <c r="K105" i="5" s="1"/>
  <c r="L105" i="5" s="1"/>
  <c r="E2" i="15"/>
  <c r="F2" i="15" s="1"/>
  <c r="E38" i="15"/>
  <c r="F38" i="15" s="1"/>
  <c r="H42" i="15"/>
  <c r="I42" i="15" s="1"/>
  <c r="J42" i="15" s="1"/>
  <c r="K42" i="15" s="1"/>
  <c r="L42" i="15" s="1"/>
  <c r="E66" i="15"/>
  <c r="F66" i="15" s="1"/>
  <c r="E81" i="15"/>
  <c r="F81" i="15" s="1"/>
  <c r="H86" i="15"/>
  <c r="I86" i="15" s="1"/>
  <c r="J86" i="15" s="1"/>
  <c r="K86" i="15" s="1"/>
  <c r="L86" i="15" s="1"/>
  <c r="E93" i="15"/>
  <c r="F93" i="15" s="1"/>
  <c r="H98" i="15"/>
  <c r="I98" i="15" s="1"/>
  <c r="J98" i="15" s="1"/>
  <c r="K98" i="15" s="1"/>
  <c r="L98" i="15" s="1"/>
  <c r="E105" i="15"/>
  <c r="F105" i="15" s="1"/>
  <c r="E62" i="15"/>
  <c r="F62" i="15" s="1"/>
  <c r="H50" i="15"/>
  <c r="I50" i="15" s="1"/>
  <c r="J50" i="15" s="1"/>
  <c r="K50" i="15" s="1"/>
  <c r="L50" i="15" s="1"/>
  <c r="H76" i="15"/>
  <c r="I76" i="15" s="1"/>
  <c r="J76" i="15" s="1"/>
  <c r="K76" i="15" s="1"/>
  <c r="L76" i="15" s="1"/>
  <c r="H45" i="15"/>
  <c r="I45" i="15" s="1"/>
  <c r="J45" i="15" s="1"/>
  <c r="K45" i="15" s="1"/>
  <c r="L45" i="15" s="1"/>
  <c r="H69" i="15"/>
  <c r="I69" i="15" s="1"/>
  <c r="J69" i="15" s="1"/>
  <c r="K69" i="15" s="1"/>
  <c r="L69" i="15" s="1"/>
  <c r="H112" i="15"/>
  <c r="I112" i="15" s="1"/>
  <c r="J112" i="15" s="1"/>
  <c r="K112" i="15" s="1"/>
  <c r="L112" i="15" s="1"/>
  <c r="E112" i="15"/>
  <c r="F112" i="15" s="1"/>
  <c r="H35" i="15"/>
  <c r="I35" i="15" s="1"/>
  <c r="J35" i="15" s="1"/>
  <c r="K35" i="15" s="1"/>
  <c r="L35" i="15" s="1"/>
  <c r="E41" i="15"/>
  <c r="F41" i="15" s="1"/>
  <c r="H57" i="15"/>
  <c r="I57" i="15" s="1"/>
  <c r="J57" i="15" s="1"/>
  <c r="K57" i="15" s="1"/>
  <c r="L57" i="15" s="1"/>
  <c r="H48" i="15"/>
  <c r="I48" i="15" s="1"/>
  <c r="J48" i="15" s="1"/>
  <c r="K48" i="15" s="1"/>
  <c r="L48" i="15" s="1"/>
  <c r="E115" i="15"/>
  <c r="F115" i="15" s="1"/>
  <c r="H74" i="15"/>
  <c r="I74" i="15" s="1"/>
  <c r="J74" i="15" s="1"/>
  <c r="K74" i="15" s="1"/>
  <c r="L74" i="15" s="1"/>
  <c r="E74" i="15"/>
  <c r="F74" i="15" s="1"/>
  <c r="H4" i="18"/>
  <c r="I4" i="18" s="1"/>
  <c r="J4" i="18" s="1"/>
  <c r="K4" i="18" s="1"/>
  <c r="L4" i="18" s="1"/>
  <c r="H15" i="18"/>
  <c r="I15" i="18" s="1"/>
  <c r="J15" i="18" s="1"/>
  <c r="K15" i="18" s="1"/>
  <c r="L15" i="18" s="1"/>
  <c r="H26" i="18"/>
  <c r="I26" i="18" s="1"/>
  <c r="J26" i="18" s="1"/>
  <c r="K26" i="18" s="1"/>
  <c r="L26" i="18" s="1"/>
  <c r="H10" i="18"/>
  <c r="I10" i="18" s="1"/>
  <c r="J10" i="18" s="1"/>
  <c r="K10" i="18" s="1"/>
  <c r="L10" i="18" s="1"/>
  <c r="H13" i="18"/>
  <c r="I13" i="18" s="1"/>
  <c r="J13" i="18" s="1"/>
  <c r="K13" i="18" s="1"/>
  <c r="L13" i="18" s="1"/>
  <c r="H2" i="18"/>
  <c r="I2" i="18" s="1"/>
  <c r="J2" i="18" s="1"/>
  <c r="K2" i="18" s="1"/>
  <c r="L2" i="18" s="1"/>
  <c r="H5" i="18"/>
  <c r="I5" i="18" s="1"/>
  <c r="J5" i="18" s="1"/>
  <c r="K5" i="18" s="1"/>
  <c r="L5" i="18" s="1"/>
  <c r="H16" i="18"/>
  <c r="I16" i="18" s="1"/>
  <c r="J16" i="18" s="1"/>
  <c r="K16" i="18" s="1"/>
  <c r="L16" i="18" s="1"/>
  <c r="H27" i="18"/>
  <c r="I27" i="18" s="1"/>
  <c r="J27" i="18" s="1"/>
  <c r="K27" i="18" s="1"/>
  <c r="L27" i="18" s="1"/>
  <c r="H8" i="18"/>
  <c r="I8" i="18" s="1"/>
  <c r="J8" i="18" s="1"/>
  <c r="K8" i="18" s="1"/>
  <c r="L8" i="18" s="1"/>
  <c r="H22" i="18"/>
  <c r="I22" i="18" s="1"/>
  <c r="J22" i="18" s="1"/>
  <c r="K22" i="18" s="1"/>
  <c r="L22" i="18" s="1"/>
  <c r="H9" i="18"/>
  <c r="I9" i="18" s="1"/>
  <c r="J9" i="18" s="1"/>
  <c r="K9" i="18" s="1"/>
  <c r="L9" i="18" s="1"/>
  <c r="H12" i="18"/>
  <c r="I12" i="18" s="1"/>
  <c r="J12" i="18" s="1"/>
  <c r="K12" i="18" s="1"/>
  <c r="L12" i="18" s="1"/>
  <c r="H20" i="18"/>
  <c r="I20" i="18" s="1"/>
  <c r="J20" i="18" s="1"/>
  <c r="K20" i="18" s="1"/>
  <c r="L20" i="18" s="1"/>
  <c r="H23" i="18"/>
  <c r="I23" i="18" s="1"/>
  <c r="J23" i="18" s="1"/>
  <c r="K23" i="18" s="1"/>
  <c r="L23" i="18" s="1"/>
  <c r="H50" i="18"/>
  <c r="I50" i="18" s="1"/>
  <c r="J50" i="18" s="1"/>
  <c r="K50" i="18" s="1"/>
  <c r="L50" i="18" s="1"/>
  <c r="E3" i="18"/>
  <c r="F3" i="18" s="1"/>
  <c r="E9" i="18"/>
  <c r="F9" i="18" s="1"/>
  <c r="E15" i="18"/>
  <c r="F15" i="18" s="1"/>
  <c r="E21" i="18"/>
  <c r="F21" i="18" s="1"/>
  <c r="E27" i="18"/>
  <c r="F27" i="18" s="1"/>
  <c r="E35" i="18"/>
  <c r="F35" i="18" s="1"/>
  <c r="H28" i="18"/>
  <c r="I28" i="18" s="1"/>
  <c r="J28" i="18" s="1"/>
  <c r="K28" i="18" s="1"/>
  <c r="L28" i="18" s="1"/>
  <c r="H41" i="18"/>
  <c r="I41" i="18" s="1"/>
  <c r="J41" i="18" s="1"/>
  <c r="K41" i="18" s="1"/>
  <c r="L41" i="18" s="1"/>
  <c r="E7" i="18"/>
  <c r="F7" i="18" s="1"/>
  <c r="E13" i="18"/>
  <c r="F13" i="18" s="1"/>
  <c r="E19" i="18"/>
  <c r="F19" i="18" s="1"/>
  <c r="E25" i="18"/>
  <c r="F25" i="18" s="1"/>
  <c r="H38" i="18"/>
  <c r="I38" i="18" s="1"/>
  <c r="J38" i="18" s="1"/>
  <c r="K38" i="18" s="1"/>
  <c r="L38" i="18" s="1"/>
  <c r="E33" i="18"/>
  <c r="F33" i="18" s="1"/>
  <c r="H31" i="18"/>
  <c r="I31" i="18" s="1"/>
  <c r="J31" i="18" s="1"/>
  <c r="K31" i="18" s="1"/>
  <c r="L31" i="18" s="1"/>
  <c r="H43" i="18"/>
  <c r="I43" i="18" s="1"/>
  <c r="J43" i="18" s="1"/>
  <c r="K43" i="18" s="1"/>
  <c r="L43" i="18" s="1"/>
  <c r="E43" i="18"/>
  <c r="F43" i="18" s="1"/>
  <c r="E5" i="18"/>
  <c r="F5" i="18" s="1"/>
  <c r="E11" i="18"/>
  <c r="F11" i="18" s="1"/>
  <c r="E17" i="18"/>
  <c r="F17" i="18" s="1"/>
  <c r="E23" i="18"/>
  <c r="F23" i="18" s="1"/>
  <c r="H78" i="18"/>
  <c r="I78" i="18" s="1"/>
  <c r="J78" i="18" s="1"/>
  <c r="K78" i="18" s="1"/>
  <c r="L78" i="18" s="1"/>
  <c r="H90" i="18"/>
  <c r="I90" i="18" s="1"/>
  <c r="J90" i="18" s="1"/>
  <c r="K90" i="18" s="1"/>
  <c r="L90" i="18" s="1"/>
  <c r="E114" i="18"/>
  <c r="F114" i="18" s="1"/>
  <c r="H3" i="19"/>
  <c r="I3" i="19" s="1"/>
  <c r="J3" i="19" s="1"/>
  <c r="K3" i="19" s="1"/>
  <c r="L3" i="19" s="1"/>
  <c r="H15" i="19"/>
  <c r="I15" i="19" s="1"/>
  <c r="J15" i="19" s="1"/>
  <c r="K15" i="19" s="1"/>
  <c r="L15" i="19" s="1"/>
  <c r="H40" i="19"/>
  <c r="I40" i="19" s="1"/>
  <c r="J40" i="19" s="1"/>
  <c r="K40" i="19" s="1"/>
  <c r="L40" i="19" s="1"/>
  <c r="E75" i="18"/>
  <c r="F75" i="18" s="1"/>
  <c r="H6" i="19"/>
  <c r="I6" i="19" s="1"/>
  <c r="J6" i="19" s="1"/>
  <c r="K6" i="19" s="1"/>
  <c r="L6" i="19" s="1"/>
  <c r="H18" i="19"/>
  <c r="I18" i="19" s="1"/>
  <c r="J18" i="19" s="1"/>
  <c r="K18" i="19" s="1"/>
  <c r="L18" i="19" s="1"/>
  <c r="H73" i="18"/>
  <c r="I73" i="18" s="1"/>
  <c r="J73" i="18" s="1"/>
  <c r="K73" i="18" s="1"/>
  <c r="L73" i="18" s="1"/>
  <c r="H11" i="19"/>
  <c r="I11" i="19" s="1"/>
  <c r="J11" i="19" s="1"/>
  <c r="K11" i="19" s="1"/>
  <c r="L11" i="19" s="1"/>
  <c r="H23" i="19"/>
  <c r="I23" i="19" s="1"/>
  <c r="J23" i="19" s="1"/>
  <c r="K23" i="19" s="1"/>
  <c r="L23" i="19" s="1"/>
  <c r="H4" i="19"/>
  <c r="I4" i="19" s="1"/>
  <c r="J4" i="19" s="1"/>
  <c r="K4" i="19" s="1"/>
  <c r="L4" i="19" s="1"/>
  <c r="H16" i="19"/>
  <c r="I16" i="19" s="1"/>
  <c r="J16" i="19" s="1"/>
  <c r="K16" i="19" s="1"/>
  <c r="L16" i="19" s="1"/>
  <c r="E55" i="18"/>
  <c r="F55" i="18" s="1"/>
  <c r="E81" i="18"/>
  <c r="F81" i="18" s="1"/>
  <c r="H9" i="19"/>
  <c r="I9" i="19" s="1"/>
  <c r="J9" i="19" s="1"/>
  <c r="K9" i="19" s="1"/>
  <c r="L9" i="19" s="1"/>
  <c r="H21" i="19"/>
  <c r="I21" i="19" s="1"/>
  <c r="J21" i="19" s="1"/>
  <c r="K21" i="19" s="1"/>
  <c r="L21" i="19" s="1"/>
  <c r="E57" i="18"/>
  <c r="F57" i="18" s="1"/>
  <c r="H102" i="18"/>
  <c r="I102" i="18" s="1"/>
  <c r="J102" i="18" s="1"/>
  <c r="K102" i="18" s="1"/>
  <c r="L102" i="18" s="1"/>
  <c r="E112" i="18"/>
  <c r="F112" i="18" s="1"/>
  <c r="H12" i="19"/>
  <c r="I12" i="19" s="1"/>
  <c r="J12" i="19" s="1"/>
  <c r="K12" i="19" s="1"/>
  <c r="L12" i="19" s="1"/>
  <c r="H24" i="19"/>
  <c r="I24" i="19" s="1"/>
  <c r="J24" i="19" s="1"/>
  <c r="K24" i="19" s="1"/>
  <c r="L24" i="19" s="1"/>
  <c r="H28" i="19"/>
  <c r="I28" i="19" s="1"/>
  <c r="J28" i="19" s="1"/>
  <c r="K28" i="19" s="1"/>
  <c r="L28" i="19" s="1"/>
  <c r="H85" i="18"/>
  <c r="I85" i="18" s="1"/>
  <c r="J85" i="18" s="1"/>
  <c r="K85" i="18" s="1"/>
  <c r="L85" i="18" s="1"/>
  <c r="E108" i="18"/>
  <c r="F108" i="18" s="1"/>
  <c r="H5" i="19"/>
  <c r="I5" i="19" s="1"/>
  <c r="J5" i="19" s="1"/>
  <c r="K5" i="19" s="1"/>
  <c r="L5" i="19" s="1"/>
  <c r="H17" i="19"/>
  <c r="I17" i="19" s="1"/>
  <c r="J17" i="19" s="1"/>
  <c r="K17" i="19" s="1"/>
  <c r="L17" i="19" s="1"/>
  <c r="E76" i="18"/>
  <c r="F76" i="18" s="1"/>
  <c r="E84" i="18"/>
  <c r="F84" i="18" s="1"/>
  <c r="H52" i="19"/>
  <c r="I52" i="19" s="1"/>
  <c r="J52" i="19" s="1"/>
  <c r="K52" i="19" s="1"/>
  <c r="L52" i="19" s="1"/>
  <c r="E62" i="19"/>
  <c r="F62" i="19" s="1"/>
  <c r="E86" i="19"/>
  <c r="F86" i="19" s="1"/>
  <c r="H59" i="19"/>
  <c r="I59" i="19" s="1"/>
  <c r="J59" i="19" s="1"/>
  <c r="K59" i="19" s="1"/>
  <c r="L59" i="19" s="1"/>
  <c r="H47" i="19"/>
  <c r="I47" i="19" s="1"/>
  <c r="J47" i="19" s="1"/>
  <c r="K47" i="19" s="1"/>
  <c r="L47" i="19" s="1"/>
  <c r="E47" i="19"/>
  <c r="F47" i="19" s="1"/>
  <c r="E29" i="19"/>
  <c r="F29" i="19" s="1"/>
  <c r="H54" i="19"/>
  <c r="I54" i="19" s="1"/>
  <c r="J54" i="19" s="1"/>
  <c r="K54" i="19" s="1"/>
  <c r="L54" i="19" s="1"/>
  <c r="E46" i="19"/>
  <c r="F46" i="19" s="1"/>
  <c r="E53" i="19"/>
  <c r="F53" i="19" s="1"/>
  <c r="E98" i="19"/>
  <c r="F98" i="19" s="1"/>
  <c r="H10" i="21"/>
  <c r="I10" i="21" s="1"/>
  <c r="J10" i="21" s="1"/>
  <c r="K10" i="21" s="1"/>
  <c r="L10" i="21" s="1"/>
  <c r="H17" i="21"/>
  <c r="I17" i="21" s="1"/>
  <c r="J17" i="21" s="1"/>
  <c r="K17" i="21" s="1"/>
  <c r="L17" i="21" s="1"/>
  <c r="E42" i="19"/>
  <c r="F42" i="19" s="1"/>
  <c r="H38" i="19"/>
  <c r="I38" i="19" s="1"/>
  <c r="J38" i="19" s="1"/>
  <c r="K38" i="19" s="1"/>
  <c r="L38" i="19" s="1"/>
  <c r="H13" i="21"/>
  <c r="I13" i="21" s="1"/>
  <c r="J13" i="21" s="1"/>
  <c r="K13" i="21" s="1"/>
  <c r="L13" i="21" s="1"/>
  <c r="H20" i="21"/>
  <c r="I20" i="21" s="1"/>
  <c r="J20" i="21" s="1"/>
  <c r="K20" i="21" s="1"/>
  <c r="L20" i="21" s="1"/>
  <c r="E34" i="19"/>
  <c r="F34" i="19" s="1"/>
  <c r="H48" i="21"/>
  <c r="I48" i="21" s="1"/>
  <c r="J48" i="21" s="1"/>
  <c r="K48" i="21" s="1"/>
  <c r="L48" i="21" s="1"/>
  <c r="E31" i="21"/>
  <c r="F31" i="21" s="1"/>
  <c r="H51" i="21"/>
  <c r="I51" i="21" s="1"/>
  <c r="J51" i="21" s="1"/>
  <c r="K51" i="21" s="1"/>
  <c r="L51" i="21" s="1"/>
  <c r="E69" i="21"/>
  <c r="F69" i="21" s="1"/>
  <c r="E93" i="21"/>
  <c r="F93" i="21" s="1"/>
  <c r="H105" i="21"/>
  <c r="I105" i="21" s="1"/>
  <c r="J105" i="21" s="1"/>
  <c r="K105" i="21" s="1"/>
  <c r="L105" i="21" s="1"/>
  <c r="E105" i="21"/>
  <c r="F105" i="21" s="1"/>
  <c r="H114" i="21"/>
  <c r="I114" i="21" s="1"/>
  <c r="J114" i="21" s="1"/>
  <c r="K114" i="21" s="1"/>
  <c r="L114" i="21" s="1"/>
  <c r="E59" i="19"/>
  <c r="F59" i="19" s="1"/>
  <c r="E71" i="19"/>
  <c r="F71" i="19" s="1"/>
  <c r="E83" i="19"/>
  <c r="F83" i="19" s="1"/>
  <c r="E95" i="19"/>
  <c r="F95" i="19" s="1"/>
  <c r="E107" i="19"/>
  <c r="F107" i="19" s="1"/>
  <c r="E10" i="21"/>
  <c r="F10" i="21" s="1"/>
  <c r="H112" i="21"/>
  <c r="I112" i="21" s="1"/>
  <c r="J112" i="21" s="1"/>
  <c r="K112" i="21" s="1"/>
  <c r="L112" i="21" s="1"/>
  <c r="H42" i="21"/>
  <c r="I42" i="21" s="1"/>
  <c r="J42" i="21" s="1"/>
  <c r="K42" i="21" s="1"/>
  <c r="L42" i="21" s="1"/>
  <c r="H52" i="21"/>
  <c r="I52" i="21" s="1"/>
  <c r="J52" i="21" s="1"/>
  <c r="K52" i="21" s="1"/>
  <c r="L52" i="21" s="1"/>
  <c r="H64" i="21"/>
  <c r="I64" i="21" s="1"/>
  <c r="J64" i="21" s="1"/>
  <c r="K64" i="21" s="1"/>
  <c r="L64" i="21" s="1"/>
  <c r="E86" i="21"/>
  <c r="F86" i="21" s="1"/>
  <c r="AX170" i="28" l="1"/>
  <c r="AX157" i="28"/>
  <c r="AX173" i="28"/>
  <c r="AX165" i="28"/>
  <c r="AX181" i="28"/>
  <c r="AX168" i="28"/>
  <c r="BD251" i="28"/>
  <c r="AX177" i="28"/>
  <c r="AX164" i="28"/>
  <c r="AX180" i="28"/>
  <c r="BD250" i="28"/>
  <c r="AX160" i="28"/>
  <c r="AX176" i="28"/>
  <c r="AX163" i="28"/>
  <c r="AX172" i="28"/>
  <c r="AX159" i="28"/>
  <c r="AX175" i="28"/>
  <c r="AX184" i="28"/>
  <c r="AX171" i="28"/>
  <c r="AX155" i="28"/>
  <c r="AX183" i="28"/>
  <c r="AX167" i="28"/>
  <c r="AX154" i="28"/>
  <c r="AX179" i="28"/>
  <c r="AX166" i="28"/>
  <c r="AY18" i="28"/>
  <c r="AX162" i="28"/>
  <c r="AY21" i="28"/>
  <c r="AX248" i="28"/>
  <c r="AX250" i="28"/>
  <c r="AW268" i="28"/>
  <c r="AX262" i="28"/>
  <c r="AW257" i="28"/>
  <c r="AX256" i="28"/>
  <c r="AW251" i="28"/>
  <c r="AX273" i="28"/>
  <c r="AP82" i="28"/>
  <c r="AW263" i="28"/>
  <c r="AW65" i="28"/>
  <c r="AW89" i="28"/>
  <c r="AP422" i="28"/>
  <c r="AJ217" i="28"/>
  <c r="AJ240" i="28"/>
  <c r="AJ222" i="28"/>
  <c r="AP74" i="28"/>
  <c r="AJ229" i="28"/>
  <c r="AJ223" i="28"/>
  <c r="AJ234" i="28"/>
  <c r="AP62" i="28"/>
  <c r="AJ429" i="28"/>
  <c r="AJ22" i="28"/>
  <c r="AJ74" i="28" s="1"/>
  <c r="AJ238" i="28"/>
  <c r="AJ216" i="28"/>
  <c r="AJ262" i="28"/>
  <c r="AJ251" i="28"/>
  <c r="AJ272" i="28"/>
  <c r="AJ256" i="28"/>
  <c r="AW84" i="28"/>
  <c r="AW80" i="28"/>
  <c r="AW83" i="28"/>
  <c r="AW76" i="28"/>
  <c r="AW79" i="28"/>
  <c r="AW78" i="28"/>
  <c r="AX22" i="28"/>
  <c r="AW69" i="28"/>
  <c r="AW86" i="28"/>
  <c r="AW62" i="28"/>
  <c r="AW87" i="28"/>
  <c r="AW63" i="28"/>
  <c r="AW82" i="28"/>
  <c r="AW72" i="28"/>
  <c r="AW68" i="28"/>
  <c r="AW71" i="28"/>
  <c r="AW88" i="28"/>
  <c r="AW64" i="28"/>
  <c r="AW77" i="28"/>
  <c r="AW91" i="28"/>
  <c r="AW90" i="28"/>
  <c r="AW66" i="28"/>
  <c r="AW74" i="28"/>
  <c r="AW67" i="28"/>
  <c r="AW75" i="28"/>
  <c r="AK21" i="28"/>
  <c r="AK260" i="28" s="1"/>
  <c r="AJ252" i="28"/>
  <c r="AJ275" i="28"/>
  <c r="AJ265" i="28"/>
  <c r="AJ268" i="28"/>
  <c r="AJ276" i="28"/>
  <c r="AJ260" i="28"/>
  <c r="AJ249" i="28"/>
  <c r="AJ407" i="28"/>
  <c r="AI405" i="28"/>
  <c r="AI421" i="28"/>
  <c r="AJ253" i="28"/>
  <c r="AJ247" i="28"/>
  <c r="AI424" i="28"/>
  <c r="AP295" i="28"/>
  <c r="AP282" i="28"/>
  <c r="AJ403" i="28"/>
  <c r="M95" i="5" a="1"/>
  <c r="M95" i="5" s="1"/>
  <c r="H95" i="5" s="1"/>
  <c r="I95" i="5" s="1"/>
  <c r="J95" i="5" s="1"/>
  <c r="K95" i="5" s="1"/>
  <c r="L95" i="5" s="1"/>
  <c r="M80" i="18" a="1"/>
  <c r="M80" i="18" s="1"/>
  <c r="H80" i="18" s="1"/>
  <c r="I80" i="18" s="1"/>
  <c r="J80" i="18" s="1"/>
  <c r="K80" i="18" s="1"/>
  <c r="L80" i="18" s="1"/>
  <c r="M114" i="5" a="1"/>
  <c r="M114" i="5" s="1"/>
  <c r="H114" i="5" s="1"/>
  <c r="I114" i="5" s="1"/>
  <c r="J114" i="5" s="1"/>
  <c r="K114" i="5" s="1"/>
  <c r="L114" i="5" s="1"/>
  <c r="M87" i="18" a="1"/>
  <c r="M87" i="18" s="1"/>
  <c r="H87" i="18" s="1"/>
  <c r="I87" i="18" s="1"/>
  <c r="J87" i="18" s="1"/>
  <c r="K87" i="18" s="1"/>
  <c r="L87" i="18" s="1"/>
  <c r="M109" i="5" a="1"/>
  <c r="M109" i="5" s="1"/>
  <c r="H109" i="5" s="1"/>
  <c r="I109" i="5" s="1"/>
  <c r="J109" i="5" s="1"/>
  <c r="K109" i="5" s="1"/>
  <c r="L109" i="5" s="1"/>
  <c r="M82" i="18" a="1"/>
  <c r="M82" i="18" s="1"/>
  <c r="H82" i="18" s="1"/>
  <c r="I82" i="18" s="1"/>
  <c r="J82" i="18" s="1"/>
  <c r="K82" i="18" s="1"/>
  <c r="L82" i="18" s="1"/>
  <c r="M116" i="5" a="1"/>
  <c r="M116" i="5" s="1"/>
  <c r="H116" i="5" s="1"/>
  <c r="I116" i="5" s="1"/>
  <c r="J116" i="5" s="1"/>
  <c r="K116" i="5" s="1"/>
  <c r="L116" i="5" s="1"/>
  <c r="M63" i="21" a="1"/>
  <c r="M63" i="21" s="1"/>
  <c r="H63" i="21" s="1"/>
  <c r="I63" i="21" s="1"/>
  <c r="J63" i="21" s="1"/>
  <c r="K63" i="21" s="1"/>
  <c r="L63" i="21" s="1"/>
  <c r="M89" i="18" a="1"/>
  <c r="M89" i="18" s="1"/>
  <c r="H89" i="18" s="1"/>
  <c r="I89" i="18" s="1"/>
  <c r="J89" i="18" s="1"/>
  <c r="K89" i="18" s="1"/>
  <c r="L89" i="18" s="1"/>
  <c r="M84" i="18" a="1"/>
  <c r="M84" i="18" s="1"/>
  <c r="H84" i="18" s="1"/>
  <c r="I84" i="18" s="1"/>
  <c r="J84" i="18" s="1"/>
  <c r="K84" i="18" s="1"/>
  <c r="L84" i="18" s="1"/>
  <c r="M106" i="5" a="1"/>
  <c r="M106" i="5" s="1"/>
  <c r="H106" i="5" s="1"/>
  <c r="I106" i="5" s="1"/>
  <c r="J106" i="5" s="1"/>
  <c r="K106" i="5" s="1"/>
  <c r="L106" i="5" s="1"/>
  <c r="M65" i="21" a="1"/>
  <c r="M65" i="21" s="1"/>
  <c r="H65" i="21" s="1"/>
  <c r="I65" i="21" s="1"/>
  <c r="J65" i="21" s="1"/>
  <c r="K65" i="21" s="1"/>
  <c r="L65" i="21" s="1"/>
  <c r="M91" i="18" a="1"/>
  <c r="M91" i="18" s="1"/>
  <c r="H91" i="18" s="1"/>
  <c r="I91" i="18" s="1"/>
  <c r="J91" i="18" s="1"/>
  <c r="K91" i="18" s="1"/>
  <c r="L91" i="18" s="1"/>
  <c r="M60" i="21" a="1"/>
  <c r="M60" i="21" s="1"/>
  <c r="H60" i="21" s="1"/>
  <c r="I60" i="21" s="1"/>
  <c r="J60" i="21" s="1"/>
  <c r="K60" i="21" s="1"/>
  <c r="L60" i="21" s="1"/>
  <c r="M98" i="18" a="1"/>
  <c r="M98" i="18" s="1"/>
  <c r="H98" i="18" s="1"/>
  <c r="I98" i="18" s="1"/>
  <c r="J98" i="18" s="1"/>
  <c r="K98" i="18" s="1"/>
  <c r="L98" i="18" s="1"/>
  <c r="M67" i="21" a="1"/>
  <c r="M67" i="21" s="1"/>
  <c r="H67" i="21" s="1"/>
  <c r="I67" i="21" s="1"/>
  <c r="J67" i="21" s="1"/>
  <c r="K67" i="21" s="1"/>
  <c r="L67" i="21" s="1"/>
  <c r="M105" i="18" a="1"/>
  <c r="M105" i="18" s="1"/>
  <c r="H105" i="18" s="1"/>
  <c r="I105" i="18" s="1"/>
  <c r="J105" i="18" s="1"/>
  <c r="K105" i="18" s="1"/>
  <c r="L105" i="18" s="1"/>
  <c r="M86" i="21" a="1"/>
  <c r="M86" i="21" s="1"/>
  <c r="H86" i="21" s="1"/>
  <c r="I86" i="21" s="1"/>
  <c r="J86" i="21" s="1"/>
  <c r="K86" i="21" s="1"/>
  <c r="L86" i="21" s="1"/>
  <c r="M67" i="15" a="1"/>
  <c r="M67" i="15" s="1"/>
  <c r="H67" i="15" s="1"/>
  <c r="I67" i="15" s="1"/>
  <c r="J67" i="15" s="1"/>
  <c r="K67" i="15" s="1"/>
  <c r="L67" i="15" s="1"/>
  <c r="M68" i="18" a="1"/>
  <c r="M68" i="18" s="1"/>
  <c r="H68" i="18" s="1"/>
  <c r="I68" i="18" s="1"/>
  <c r="J68" i="18" s="1"/>
  <c r="K68" i="18" s="1"/>
  <c r="L68" i="18" s="1"/>
  <c r="M102" i="5" a="1"/>
  <c r="M102" i="5" s="1"/>
  <c r="H102" i="5" s="1"/>
  <c r="I102" i="5" s="1"/>
  <c r="J102" i="5" s="1"/>
  <c r="K102" i="5" s="1"/>
  <c r="L102" i="5" s="1"/>
  <c r="M75" i="18" a="1"/>
  <c r="M75" i="18" s="1"/>
  <c r="H75" i="18" s="1"/>
  <c r="I75" i="18" s="1"/>
  <c r="J75" i="18" s="1"/>
  <c r="K75" i="18" s="1"/>
  <c r="L75" i="18" s="1"/>
  <c r="M97" i="5" a="1"/>
  <c r="M97" i="5" s="1"/>
  <c r="H97" i="5" s="1"/>
  <c r="I97" i="5" s="1"/>
  <c r="J97" i="5" s="1"/>
  <c r="K97" i="5" s="1"/>
  <c r="L97" i="5" s="1"/>
  <c r="M70" i="18" a="1"/>
  <c r="M70" i="18" s="1"/>
  <c r="H70" i="18" s="1"/>
  <c r="I70" i="18" s="1"/>
  <c r="J70" i="18" s="1"/>
  <c r="K70" i="18" s="1"/>
  <c r="L70" i="18" s="1"/>
  <c r="M104" i="5" a="1"/>
  <c r="M104" i="5" s="1"/>
  <c r="H104" i="5" s="1"/>
  <c r="I104" i="5" s="1"/>
  <c r="J104" i="5" s="1"/>
  <c r="K104" i="5" s="1"/>
  <c r="L104" i="5" s="1"/>
  <c r="M77" i="18" a="1"/>
  <c r="M77" i="18" s="1"/>
  <c r="H77" i="18" s="1"/>
  <c r="I77" i="18" s="1"/>
  <c r="J77" i="18" s="1"/>
  <c r="K77" i="18" s="1"/>
  <c r="L77" i="18" s="1"/>
  <c r="M111" i="5" a="1"/>
  <c r="M111" i="5" s="1"/>
  <c r="H111" i="5" s="1"/>
  <c r="I111" i="5" s="1"/>
  <c r="J111" i="5" s="1"/>
  <c r="K111" i="5" s="1"/>
  <c r="L111" i="5" s="1"/>
  <c r="M72" i="18" a="1"/>
  <c r="M72" i="18" s="1"/>
  <c r="H72" i="18" s="1"/>
  <c r="I72" i="18" s="1"/>
  <c r="J72" i="18" s="1"/>
  <c r="K72" i="18" s="1"/>
  <c r="L72" i="18" s="1"/>
  <c r="M94" i="5" a="1"/>
  <c r="M94" i="5" s="1"/>
  <c r="H94" i="5" s="1"/>
  <c r="I94" i="5" s="1"/>
  <c r="J94" i="5" s="1"/>
  <c r="K94" i="5" s="1"/>
  <c r="L94" i="5" s="1"/>
  <c r="M79" i="18" a="1"/>
  <c r="M79" i="18" s="1"/>
  <c r="H79" i="18" s="1"/>
  <c r="I79" i="18" s="1"/>
  <c r="J79" i="18" s="1"/>
  <c r="K79" i="18" s="1"/>
  <c r="L79" i="18" s="1"/>
  <c r="M113" i="5" a="1"/>
  <c r="M113" i="5" s="1"/>
  <c r="H113" i="5" s="1"/>
  <c r="I113" i="5" s="1"/>
  <c r="J113" i="5" s="1"/>
  <c r="K113" i="5" s="1"/>
  <c r="L113" i="5" s="1"/>
  <c r="M86" i="18" a="1"/>
  <c r="M86" i="18" s="1"/>
  <c r="H86" i="18" s="1"/>
  <c r="I86" i="18" s="1"/>
  <c r="J86" i="18" s="1"/>
  <c r="K86" i="18" s="1"/>
  <c r="L86" i="18" s="1"/>
  <c r="M108" i="5" a="1"/>
  <c r="M108" i="5" s="1"/>
  <c r="H108" i="5" s="1"/>
  <c r="I108" i="5" s="1"/>
  <c r="J108" i="5" s="1"/>
  <c r="K108" i="5" s="1"/>
  <c r="L108" i="5" s="1"/>
  <c r="M93" i="18" a="1"/>
  <c r="M93" i="18" s="1"/>
  <c r="H93" i="18" s="1"/>
  <c r="I93" i="18" s="1"/>
  <c r="J93" i="18" s="1"/>
  <c r="K93" i="18" s="1"/>
  <c r="L93" i="18" s="1"/>
  <c r="M74" i="21" a="1"/>
  <c r="M74" i="21" s="1"/>
  <c r="H74" i="21" s="1"/>
  <c r="I74" i="21" s="1"/>
  <c r="J74" i="21" s="1"/>
  <c r="K74" i="21" s="1"/>
  <c r="L74" i="21" s="1"/>
  <c r="M112" i="18" a="1"/>
  <c r="M112" i="18" s="1"/>
  <c r="H112" i="18" s="1"/>
  <c r="I112" i="18" s="1"/>
  <c r="J112" i="18" s="1"/>
  <c r="K112" i="18" s="1"/>
  <c r="L112" i="18" s="1"/>
  <c r="M109" i="19" a="1"/>
  <c r="M109" i="19" s="1"/>
  <c r="H109" i="19" s="1"/>
  <c r="I109" i="19" s="1"/>
  <c r="J109" i="19" s="1"/>
  <c r="K109" i="19" s="1"/>
  <c r="L109" i="19" s="1"/>
  <c r="M90" i="5" a="1"/>
  <c r="M90" i="5" s="1"/>
  <c r="H90" i="5" s="1"/>
  <c r="I90" i="5" s="1"/>
  <c r="J90" i="5" s="1"/>
  <c r="K90" i="5" s="1"/>
  <c r="L90" i="5" s="1"/>
  <c r="M116" i="19" a="1"/>
  <c r="M116" i="19" s="1"/>
  <c r="H116" i="19" s="1"/>
  <c r="I116" i="19" s="1"/>
  <c r="J116" i="19" s="1"/>
  <c r="K116" i="19" s="1"/>
  <c r="L116" i="19" s="1"/>
  <c r="M63" i="18" a="1"/>
  <c r="M63" i="18" s="1"/>
  <c r="H63" i="18" s="1"/>
  <c r="I63" i="18" s="1"/>
  <c r="J63" i="18" s="1"/>
  <c r="K63" i="18" s="1"/>
  <c r="L63" i="18" s="1"/>
  <c r="M85" i="5" a="1"/>
  <c r="M85" i="5" s="1"/>
  <c r="H85" i="5" s="1"/>
  <c r="I85" i="5" s="1"/>
  <c r="J85" i="5" s="1"/>
  <c r="K85" i="5" s="1"/>
  <c r="L85" i="5" s="1"/>
  <c r="M92" i="5" a="1"/>
  <c r="M92" i="5" s="1"/>
  <c r="H92" i="5" s="1"/>
  <c r="I92" i="5" s="1"/>
  <c r="J92" i="5" s="1"/>
  <c r="K92" i="5" s="1"/>
  <c r="L92" i="5" s="1"/>
  <c r="M65" i="18" a="1"/>
  <c r="M65" i="18" s="1"/>
  <c r="H65" i="18" s="1"/>
  <c r="I65" i="18" s="1"/>
  <c r="J65" i="18" s="1"/>
  <c r="K65" i="18" s="1"/>
  <c r="L65" i="18" s="1"/>
  <c r="M99" i="5" a="1"/>
  <c r="M99" i="5" s="1"/>
  <c r="H99" i="5" s="1"/>
  <c r="I99" i="5" s="1"/>
  <c r="J99" i="5" s="1"/>
  <c r="K99" i="5" s="1"/>
  <c r="L99" i="5" s="1"/>
  <c r="M60" i="18" a="1"/>
  <c r="M60" i="18" s="1"/>
  <c r="H60" i="18" s="1"/>
  <c r="I60" i="18" s="1"/>
  <c r="J60" i="18" s="1"/>
  <c r="K60" i="18" s="1"/>
  <c r="L60" i="18" s="1"/>
  <c r="M82" i="5" a="1"/>
  <c r="M82" i="5" s="1"/>
  <c r="H82" i="5" s="1"/>
  <c r="I82" i="5" s="1"/>
  <c r="J82" i="5" s="1"/>
  <c r="K82" i="5" s="1"/>
  <c r="L82" i="5" s="1"/>
  <c r="M67" i="18" a="1"/>
  <c r="M67" i="18" s="1"/>
  <c r="H67" i="18" s="1"/>
  <c r="I67" i="18" s="1"/>
  <c r="J67" i="18" s="1"/>
  <c r="K67" i="18" s="1"/>
  <c r="L67" i="18" s="1"/>
  <c r="M101" i="5" a="1"/>
  <c r="M101" i="5" s="1"/>
  <c r="H101" i="5" s="1"/>
  <c r="I101" i="5" s="1"/>
  <c r="J101" i="5" s="1"/>
  <c r="K101" i="5" s="1"/>
  <c r="L101" i="5" s="1"/>
  <c r="M74" i="18" a="1"/>
  <c r="M74" i="18" s="1"/>
  <c r="H74" i="18" s="1"/>
  <c r="I74" i="18" s="1"/>
  <c r="J74" i="18" s="1"/>
  <c r="K74" i="18" s="1"/>
  <c r="L74" i="18" s="1"/>
  <c r="M96" i="5" a="1"/>
  <c r="M96" i="5" s="1"/>
  <c r="H96" i="5" s="1"/>
  <c r="I96" i="5" s="1"/>
  <c r="J96" i="5" s="1"/>
  <c r="K96" i="5" s="1"/>
  <c r="L96" i="5" s="1"/>
  <c r="M81" i="18" a="1"/>
  <c r="M81" i="18" s="1"/>
  <c r="H81" i="18" s="1"/>
  <c r="I81" i="18" s="1"/>
  <c r="J81" i="18" s="1"/>
  <c r="K81" i="18" s="1"/>
  <c r="L81" i="18" s="1"/>
  <c r="M115" i="5" a="1"/>
  <c r="M115" i="5" s="1"/>
  <c r="H115" i="5" s="1"/>
  <c r="I115" i="5" s="1"/>
  <c r="J115" i="5" s="1"/>
  <c r="K115" i="5" s="1"/>
  <c r="L115" i="5" s="1"/>
  <c r="M62" i="21" a="1"/>
  <c r="M62" i="21" s="1"/>
  <c r="H62" i="21" s="1"/>
  <c r="I62" i="21" s="1"/>
  <c r="J62" i="21" s="1"/>
  <c r="K62" i="21" s="1"/>
  <c r="L62" i="21" s="1"/>
  <c r="M100" i="18" a="1"/>
  <c r="M100" i="18" s="1"/>
  <c r="H100" i="18" s="1"/>
  <c r="I100" i="18" s="1"/>
  <c r="J100" i="18" s="1"/>
  <c r="K100" i="18" s="1"/>
  <c r="L100" i="18" s="1"/>
  <c r="M97" i="19" a="1"/>
  <c r="M97" i="19" s="1"/>
  <c r="H97" i="19" s="1"/>
  <c r="I97" i="19" s="1"/>
  <c r="J97" i="19" s="1"/>
  <c r="K97" i="19" s="1"/>
  <c r="L97" i="19" s="1"/>
  <c r="M78" i="5" a="1"/>
  <c r="M78" i="5" s="1"/>
  <c r="H78" i="5" s="1"/>
  <c r="I78" i="5" s="1"/>
  <c r="J78" i="5" s="1"/>
  <c r="K78" i="5" s="1"/>
  <c r="L78" i="5" s="1"/>
  <c r="M104" i="19" a="1"/>
  <c r="M104" i="19" s="1"/>
  <c r="H104" i="19" s="1"/>
  <c r="I104" i="19" s="1"/>
  <c r="J104" i="19" s="1"/>
  <c r="K104" i="19" s="1"/>
  <c r="L104" i="19" s="1"/>
  <c r="M73" i="5" a="1"/>
  <c r="M73" i="5" s="1"/>
  <c r="H73" i="5" s="1"/>
  <c r="I73" i="5" s="1"/>
  <c r="J73" i="5" s="1"/>
  <c r="K73" i="5" s="1"/>
  <c r="L73" i="5" s="1"/>
  <c r="M111" i="19" a="1"/>
  <c r="M111" i="19" s="1"/>
  <c r="H111" i="19" s="1"/>
  <c r="I111" i="19" s="1"/>
  <c r="J111" i="19" s="1"/>
  <c r="K111" i="19" s="1"/>
  <c r="L111" i="19" s="1"/>
  <c r="M80" i="5" a="1"/>
  <c r="M80" i="5" s="1"/>
  <c r="H80" i="5" s="1"/>
  <c r="I80" i="5" s="1"/>
  <c r="J80" i="5" s="1"/>
  <c r="K80" i="5" s="1"/>
  <c r="L80" i="5" s="1"/>
  <c r="M106" i="19" a="1"/>
  <c r="M106" i="19" s="1"/>
  <c r="H106" i="19" s="1"/>
  <c r="I106" i="19" s="1"/>
  <c r="J106" i="19" s="1"/>
  <c r="K106" i="19" s="1"/>
  <c r="L106" i="19" s="1"/>
  <c r="M87" i="5" a="1"/>
  <c r="M87" i="5" s="1"/>
  <c r="H87" i="5" s="1"/>
  <c r="I87" i="5" s="1"/>
  <c r="J87" i="5" s="1"/>
  <c r="K87" i="5" s="1"/>
  <c r="L87" i="5" s="1"/>
  <c r="M113" i="19" a="1"/>
  <c r="M113" i="19" s="1"/>
  <c r="H113" i="19" s="1"/>
  <c r="I113" i="19" s="1"/>
  <c r="J113" i="19" s="1"/>
  <c r="K113" i="19" s="1"/>
  <c r="L113" i="19" s="1"/>
  <c r="M70" i="5" a="1"/>
  <c r="M70" i="5" s="1"/>
  <c r="H70" i="5" s="1"/>
  <c r="I70" i="5" s="1"/>
  <c r="J70" i="5" s="1"/>
  <c r="K70" i="5" s="1"/>
  <c r="L70" i="5" s="1"/>
  <c r="M108" i="19" a="1"/>
  <c r="M108" i="19" s="1"/>
  <c r="H108" i="19" s="1"/>
  <c r="I108" i="19" s="1"/>
  <c r="J108" i="19" s="1"/>
  <c r="K108" i="19" s="1"/>
  <c r="L108" i="19" s="1"/>
  <c r="M89" i="5" a="1"/>
  <c r="M89" i="5" s="1"/>
  <c r="H89" i="5" s="1"/>
  <c r="I89" i="5" s="1"/>
  <c r="J89" i="5" s="1"/>
  <c r="K89" i="5" s="1"/>
  <c r="L89" i="5" s="1"/>
  <c r="M115" i="19" a="1"/>
  <c r="M115" i="19" s="1"/>
  <c r="H115" i="19" s="1"/>
  <c r="I115" i="19" s="1"/>
  <c r="J115" i="19" s="1"/>
  <c r="K115" i="19" s="1"/>
  <c r="L115" i="19" s="1"/>
  <c r="M62" i="18" a="1"/>
  <c r="M62" i="18" s="1"/>
  <c r="H62" i="18" s="1"/>
  <c r="I62" i="18" s="1"/>
  <c r="J62" i="18" s="1"/>
  <c r="K62" i="18" s="1"/>
  <c r="L62" i="18" s="1"/>
  <c r="M84" i="5" a="1"/>
  <c r="M84" i="5" s="1"/>
  <c r="H84" i="5" s="1"/>
  <c r="I84" i="5" s="1"/>
  <c r="J84" i="5" s="1"/>
  <c r="K84" i="5" s="1"/>
  <c r="L84" i="5" s="1"/>
  <c r="M69" i="18" a="1"/>
  <c r="M69" i="18" s="1"/>
  <c r="H69" i="18" s="1"/>
  <c r="I69" i="18" s="1"/>
  <c r="J69" i="18" s="1"/>
  <c r="K69" i="18" s="1"/>
  <c r="L69" i="18" s="1"/>
  <c r="M103" i="5" a="1"/>
  <c r="M103" i="5" s="1"/>
  <c r="H103" i="5" s="1"/>
  <c r="I103" i="5" s="1"/>
  <c r="J103" i="5" s="1"/>
  <c r="K103" i="5" s="1"/>
  <c r="L103" i="5" s="1"/>
  <c r="M88" i="18" a="1"/>
  <c r="M88" i="18" s="1"/>
  <c r="H88" i="18" s="1"/>
  <c r="I88" i="18" s="1"/>
  <c r="J88" i="18" s="1"/>
  <c r="K88" i="18" s="1"/>
  <c r="L88" i="18" s="1"/>
  <c r="M85" i="19" a="1"/>
  <c r="M85" i="19" s="1"/>
  <c r="H85" i="19" s="1"/>
  <c r="I85" i="19" s="1"/>
  <c r="J85" i="19" s="1"/>
  <c r="K85" i="19" s="1"/>
  <c r="L85" i="19" s="1"/>
  <c r="M66" i="5" a="1"/>
  <c r="M66" i="5" s="1"/>
  <c r="H66" i="5" s="1"/>
  <c r="I66" i="5" s="1"/>
  <c r="J66" i="5" s="1"/>
  <c r="K66" i="5" s="1"/>
  <c r="L66" i="5" s="1"/>
  <c r="M92" i="19" a="1"/>
  <c r="M92" i="19" s="1"/>
  <c r="H92" i="19" s="1"/>
  <c r="I92" i="19" s="1"/>
  <c r="J92" i="19" s="1"/>
  <c r="K92" i="19" s="1"/>
  <c r="L92" i="19" s="1"/>
  <c r="M61" i="5" a="1"/>
  <c r="M61" i="5" s="1"/>
  <c r="H61" i="5" s="1"/>
  <c r="I61" i="5" s="1"/>
  <c r="J61" i="5" s="1"/>
  <c r="K61" i="5" s="1"/>
  <c r="L61" i="5" s="1"/>
  <c r="M99" i="19" a="1"/>
  <c r="M99" i="19" s="1"/>
  <c r="H99" i="19" s="1"/>
  <c r="I99" i="19" s="1"/>
  <c r="J99" i="19" s="1"/>
  <c r="K99" i="19" s="1"/>
  <c r="L99" i="19" s="1"/>
  <c r="M68" i="5" a="1"/>
  <c r="M68" i="5" s="1"/>
  <c r="H68" i="5" s="1"/>
  <c r="I68" i="5" s="1"/>
  <c r="J68" i="5" s="1"/>
  <c r="K68" i="5" s="1"/>
  <c r="L68" i="5" s="1"/>
  <c r="M94" i="19" a="1"/>
  <c r="M94" i="19" s="1"/>
  <c r="H94" i="19" s="1"/>
  <c r="I94" i="19" s="1"/>
  <c r="J94" i="19" s="1"/>
  <c r="K94" i="19" s="1"/>
  <c r="L94" i="19" s="1"/>
  <c r="M75" i="5" a="1"/>
  <c r="M75" i="5" s="1"/>
  <c r="H75" i="5" s="1"/>
  <c r="I75" i="5" s="1"/>
  <c r="J75" i="5" s="1"/>
  <c r="K75" i="5" s="1"/>
  <c r="L75" i="5" s="1"/>
  <c r="M101" i="19" a="1"/>
  <c r="M101" i="19" s="1"/>
  <c r="H101" i="19" s="1"/>
  <c r="I101" i="19" s="1"/>
  <c r="J101" i="19" s="1"/>
  <c r="K101" i="19" s="1"/>
  <c r="L101" i="19" s="1"/>
  <c r="M96" i="19" a="1"/>
  <c r="M96" i="19" s="1"/>
  <c r="H96" i="19" s="1"/>
  <c r="I96" i="19" s="1"/>
  <c r="J96" i="19" s="1"/>
  <c r="K96" i="19" s="1"/>
  <c r="L96" i="19" s="1"/>
  <c r="M77" i="5" a="1"/>
  <c r="M77" i="5" s="1"/>
  <c r="H77" i="5" s="1"/>
  <c r="I77" i="5" s="1"/>
  <c r="J77" i="5" s="1"/>
  <c r="K77" i="5" s="1"/>
  <c r="L77" i="5" s="1"/>
  <c r="M103" i="19" a="1"/>
  <c r="M103" i="19" s="1"/>
  <c r="H103" i="19" s="1"/>
  <c r="I103" i="19" s="1"/>
  <c r="J103" i="19" s="1"/>
  <c r="K103" i="19" s="1"/>
  <c r="L103" i="19" s="1"/>
  <c r="M72" i="5" a="1"/>
  <c r="M72" i="5" s="1"/>
  <c r="H72" i="5" s="1"/>
  <c r="I72" i="5" s="1"/>
  <c r="J72" i="5" s="1"/>
  <c r="K72" i="5" s="1"/>
  <c r="L72" i="5" s="1"/>
  <c r="M110" i="19" a="1"/>
  <c r="M110" i="19" s="1"/>
  <c r="H110" i="19" s="1"/>
  <c r="I110" i="19" s="1"/>
  <c r="J110" i="19" s="1"/>
  <c r="K110" i="19" s="1"/>
  <c r="L110" i="19" s="1"/>
  <c r="M91" i="5" a="1"/>
  <c r="M91" i="5" s="1"/>
  <c r="H91" i="5" s="1"/>
  <c r="I91" i="5" s="1"/>
  <c r="J91" i="5" s="1"/>
  <c r="K91" i="5" s="1"/>
  <c r="L91" i="5" s="1"/>
  <c r="M76" i="18" a="1"/>
  <c r="M76" i="18" s="1"/>
  <c r="H76" i="18" s="1"/>
  <c r="I76" i="18" s="1"/>
  <c r="J76" i="18" s="1"/>
  <c r="K76" i="18" s="1"/>
  <c r="L76" i="18" s="1"/>
  <c r="M110" i="5" a="1"/>
  <c r="M110" i="5" s="1"/>
  <c r="H110" i="5" s="1"/>
  <c r="I110" i="5" s="1"/>
  <c r="J110" i="5" s="1"/>
  <c r="K110" i="5" s="1"/>
  <c r="L110" i="5" s="1"/>
  <c r="M73" i="19" a="1"/>
  <c r="M73" i="19" s="1"/>
  <c r="H73" i="19" s="1"/>
  <c r="I73" i="19" s="1"/>
  <c r="J73" i="19" s="1"/>
  <c r="K73" i="19" s="1"/>
  <c r="L73" i="19" s="1"/>
  <c r="M107" i="15" a="1"/>
  <c r="M107" i="15" s="1"/>
  <c r="H107" i="15" s="1"/>
  <c r="I107" i="15" s="1"/>
  <c r="J107" i="15" s="1"/>
  <c r="K107" i="15" s="1"/>
  <c r="L107" i="15" s="1"/>
  <c r="M80" i="19" a="1"/>
  <c r="M80" i="19" s="1"/>
  <c r="H80" i="19" s="1"/>
  <c r="I80" i="19" s="1"/>
  <c r="J80" i="19" s="1"/>
  <c r="K80" i="19" s="1"/>
  <c r="L80" i="19" s="1"/>
  <c r="M114" i="15" a="1"/>
  <c r="M114" i="15" s="1"/>
  <c r="H114" i="15" s="1"/>
  <c r="I114" i="15" s="1"/>
  <c r="J114" i="15" s="1"/>
  <c r="K114" i="15" s="1"/>
  <c r="L114" i="15" s="1"/>
  <c r="M87" i="19" a="1"/>
  <c r="M87" i="19" s="1"/>
  <c r="H87" i="19" s="1"/>
  <c r="I87" i="19" s="1"/>
  <c r="J87" i="19" s="1"/>
  <c r="K87" i="19" s="1"/>
  <c r="L87" i="19" s="1"/>
  <c r="M109" i="15" a="1"/>
  <c r="M109" i="15" s="1"/>
  <c r="H109" i="15" s="1"/>
  <c r="I109" i="15" s="1"/>
  <c r="J109" i="15" s="1"/>
  <c r="K109" i="15" s="1"/>
  <c r="L109" i="15" s="1"/>
  <c r="M82" i="19" a="1"/>
  <c r="M82" i="19" s="1"/>
  <c r="H82" i="19" s="1"/>
  <c r="I82" i="19" s="1"/>
  <c r="J82" i="19" s="1"/>
  <c r="K82" i="19" s="1"/>
  <c r="L82" i="19" s="1"/>
  <c r="M116" i="15" a="1"/>
  <c r="M116" i="15" s="1"/>
  <c r="H116" i="15" s="1"/>
  <c r="I116" i="15" s="1"/>
  <c r="J116" i="15" s="1"/>
  <c r="K116" i="15" s="1"/>
  <c r="L116" i="15" s="1"/>
  <c r="M63" i="5" a="1"/>
  <c r="M63" i="5" s="1"/>
  <c r="H63" i="5" s="1"/>
  <c r="I63" i="5" s="1"/>
  <c r="J63" i="5" s="1"/>
  <c r="K63" i="5" s="1"/>
  <c r="L63" i="5" s="1"/>
  <c r="M89" i="19" a="1"/>
  <c r="M89" i="19" s="1"/>
  <c r="H89" i="19" s="1"/>
  <c r="I89" i="19" s="1"/>
  <c r="J89" i="19" s="1"/>
  <c r="K89" i="19" s="1"/>
  <c r="L89" i="19" s="1"/>
  <c r="M111" i="15" a="1"/>
  <c r="M111" i="15" s="1"/>
  <c r="H111" i="15" s="1"/>
  <c r="I111" i="15" s="1"/>
  <c r="J111" i="15" s="1"/>
  <c r="K111" i="15" s="1"/>
  <c r="L111" i="15" s="1"/>
  <c r="M84" i="19" a="1"/>
  <c r="M84" i="19" s="1"/>
  <c r="H84" i="19" s="1"/>
  <c r="I84" i="19" s="1"/>
  <c r="J84" i="19" s="1"/>
  <c r="K84" i="19" s="1"/>
  <c r="L84" i="19" s="1"/>
  <c r="M65" i="5" a="1"/>
  <c r="M65" i="5" s="1"/>
  <c r="H65" i="5" s="1"/>
  <c r="I65" i="5" s="1"/>
  <c r="J65" i="5" s="1"/>
  <c r="K65" i="5" s="1"/>
  <c r="L65" i="5" s="1"/>
  <c r="M91" i="19" a="1"/>
  <c r="M91" i="19" s="1"/>
  <c r="H91" i="19" s="1"/>
  <c r="I91" i="19" s="1"/>
  <c r="J91" i="19" s="1"/>
  <c r="K91" i="19" s="1"/>
  <c r="L91" i="19" s="1"/>
  <c r="M60" i="5" a="1"/>
  <c r="M60" i="5" s="1"/>
  <c r="H60" i="5" s="1"/>
  <c r="I60" i="5" s="1"/>
  <c r="J60" i="5" s="1"/>
  <c r="K60" i="5" s="1"/>
  <c r="L60" i="5" s="1"/>
  <c r="M98" i="19" a="1"/>
  <c r="M98" i="19" s="1"/>
  <c r="H98" i="19" s="1"/>
  <c r="I98" i="19" s="1"/>
  <c r="J98" i="19" s="1"/>
  <c r="K98" i="19" s="1"/>
  <c r="L98" i="19" s="1"/>
  <c r="M79" i="5" a="1"/>
  <c r="M79" i="5" s="1"/>
  <c r="H79" i="5" s="1"/>
  <c r="I79" i="5" s="1"/>
  <c r="J79" i="5" s="1"/>
  <c r="K79" i="5" s="1"/>
  <c r="L79" i="5" s="1"/>
  <c r="M117" i="19" a="1"/>
  <c r="M117" i="19" s="1"/>
  <c r="H117" i="19" s="1"/>
  <c r="I117" i="19" s="1"/>
  <c r="J117" i="19" s="1"/>
  <c r="K117" i="19" s="1"/>
  <c r="L117" i="19" s="1"/>
  <c r="M64" i="18" a="1"/>
  <c r="M64" i="18" s="1"/>
  <c r="H64" i="18" s="1"/>
  <c r="I64" i="18" s="1"/>
  <c r="J64" i="18" s="1"/>
  <c r="K64" i="18" s="1"/>
  <c r="L64" i="18" s="1"/>
  <c r="M98" i="5" a="1"/>
  <c r="M98" i="5" s="1"/>
  <c r="H98" i="5" s="1"/>
  <c r="I98" i="5" s="1"/>
  <c r="J98" i="5" s="1"/>
  <c r="K98" i="5" s="1"/>
  <c r="L98" i="5" s="1"/>
  <c r="M61" i="19" a="1"/>
  <c r="M61" i="19" s="1"/>
  <c r="H61" i="19" s="1"/>
  <c r="I61" i="19" s="1"/>
  <c r="J61" i="19" s="1"/>
  <c r="K61" i="19" s="1"/>
  <c r="L61" i="19" s="1"/>
  <c r="M95" i="15" a="1"/>
  <c r="M95" i="15" s="1"/>
  <c r="H95" i="15" s="1"/>
  <c r="I95" i="15" s="1"/>
  <c r="J95" i="15" s="1"/>
  <c r="K95" i="15" s="1"/>
  <c r="L95" i="15" s="1"/>
  <c r="M68" i="19" a="1"/>
  <c r="M68" i="19" s="1"/>
  <c r="H68" i="19" s="1"/>
  <c r="I68" i="19" s="1"/>
  <c r="J68" i="19" s="1"/>
  <c r="K68" i="19" s="1"/>
  <c r="L68" i="19" s="1"/>
  <c r="M102" i="15" a="1"/>
  <c r="M102" i="15" s="1"/>
  <c r="H102" i="15" s="1"/>
  <c r="I102" i="15" s="1"/>
  <c r="J102" i="15" s="1"/>
  <c r="K102" i="15" s="1"/>
  <c r="L102" i="15" s="1"/>
  <c r="M75" i="19" a="1"/>
  <c r="M75" i="19" s="1"/>
  <c r="H75" i="19" s="1"/>
  <c r="I75" i="19" s="1"/>
  <c r="J75" i="19" s="1"/>
  <c r="K75" i="19" s="1"/>
  <c r="L75" i="19" s="1"/>
  <c r="M97" i="15" a="1"/>
  <c r="M97" i="15" s="1"/>
  <c r="H97" i="15" s="1"/>
  <c r="I97" i="15" s="1"/>
  <c r="J97" i="15" s="1"/>
  <c r="K97" i="15" s="1"/>
  <c r="L97" i="15" s="1"/>
  <c r="M70" i="19" a="1"/>
  <c r="M70" i="19" s="1"/>
  <c r="H70" i="19" s="1"/>
  <c r="I70" i="19" s="1"/>
  <c r="J70" i="19" s="1"/>
  <c r="K70" i="19" s="1"/>
  <c r="L70" i="19" s="1"/>
  <c r="M104" i="15" a="1"/>
  <c r="M104" i="15" s="1"/>
  <c r="H104" i="15" s="1"/>
  <c r="I104" i="15" s="1"/>
  <c r="J104" i="15" s="1"/>
  <c r="K104" i="15" s="1"/>
  <c r="L104" i="15" s="1"/>
  <c r="M77" i="19" a="1"/>
  <c r="M77" i="19" s="1"/>
  <c r="H77" i="19" s="1"/>
  <c r="I77" i="19" s="1"/>
  <c r="J77" i="19" s="1"/>
  <c r="K77" i="19" s="1"/>
  <c r="L77" i="19" s="1"/>
  <c r="M99" i="15" a="1"/>
  <c r="M99" i="15" s="1"/>
  <c r="H99" i="15" s="1"/>
  <c r="I99" i="15" s="1"/>
  <c r="J99" i="15" s="1"/>
  <c r="K99" i="15" s="1"/>
  <c r="L99" i="15" s="1"/>
  <c r="M72" i="19" a="1"/>
  <c r="M72" i="19" s="1"/>
  <c r="H72" i="19" s="1"/>
  <c r="I72" i="19" s="1"/>
  <c r="J72" i="19" s="1"/>
  <c r="K72" i="19" s="1"/>
  <c r="L72" i="19" s="1"/>
  <c r="M106" i="15" a="1"/>
  <c r="M106" i="15" s="1"/>
  <c r="H106" i="15" s="1"/>
  <c r="I106" i="15" s="1"/>
  <c r="J106" i="15" s="1"/>
  <c r="K106" i="15" s="1"/>
  <c r="L106" i="15" s="1"/>
  <c r="M79" i="19" a="1"/>
  <c r="M79" i="19" s="1"/>
  <c r="H79" i="19" s="1"/>
  <c r="I79" i="19" s="1"/>
  <c r="J79" i="19" s="1"/>
  <c r="K79" i="19" s="1"/>
  <c r="L79" i="19" s="1"/>
  <c r="M113" i="15" a="1"/>
  <c r="M113" i="15" s="1"/>
  <c r="H113" i="15" s="1"/>
  <c r="I113" i="15" s="1"/>
  <c r="J113" i="15" s="1"/>
  <c r="K113" i="15" s="1"/>
  <c r="L113" i="15" s="1"/>
  <c r="M86" i="19" a="1"/>
  <c r="M86" i="19" s="1"/>
  <c r="H86" i="19" s="1"/>
  <c r="I86" i="19" s="1"/>
  <c r="J86" i="19" s="1"/>
  <c r="K86" i="19" s="1"/>
  <c r="L86" i="19" s="1"/>
  <c r="M67" i="5" a="1"/>
  <c r="M67" i="5" s="1"/>
  <c r="H67" i="5" s="1"/>
  <c r="I67" i="5" s="1"/>
  <c r="J67" i="5" s="1"/>
  <c r="K67" i="5" s="1"/>
  <c r="L67" i="5" s="1"/>
  <c r="M105" i="19" a="1"/>
  <c r="M105" i="19" s="1"/>
  <c r="H105" i="19" s="1"/>
  <c r="I105" i="19" s="1"/>
  <c r="J105" i="19" s="1"/>
  <c r="K105" i="19" s="1"/>
  <c r="L105" i="19" s="1"/>
  <c r="M86" i="5" a="1"/>
  <c r="M86" i="5" s="1"/>
  <c r="H86" i="5" s="1"/>
  <c r="I86" i="5" s="1"/>
  <c r="J86" i="5" s="1"/>
  <c r="K86" i="5" s="1"/>
  <c r="L86" i="5" s="1"/>
  <c r="M109" i="21" a="1"/>
  <c r="M109" i="21" s="1"/>
  <c r="H109" i="21" s="1"/>
  <c r="I109" i="21" s="1"/>
  <c r="J109" i="21" s="1"/>
  <c r="K109" i="21" s="1"/>
  <c r="L109" i="21" s="1"/>
  <c r="M90" i="15" a="1"/>
  <c r="M90" i="15" s="1"/>
  <c r="H90" i="15" s="1"/>
  <c r="I90" i="15" s="1"/>
  <c r="J90" i="15" s="1"/>
  <c r="K90" i="15" s="1"/>
  <c r="L90" i="15" s="1"/>
  <c r="M116" i="21" a="1"/>
  <c r="M116" i="21" s="1"/>
  <c r="H116" i="21" s="1"/>
  <c r="I116" i="21" s="1"/>
  <c r="J116" i="21" s="1"/>
  <c r="K116" i="21" s="1"/>
  <c r="L116" i="21" s="1"/>
  <c r="M63" i="19" a="1"/>
  <c r="M63" i="19" s="1"/>
  <c r="H63" i="19" s="1"/>
  <c r="I63" i="19" s="1"/>
  <c r="J63" i="19" s="1"/>
  <c r="K63" i="19" s="1"/>
  <c r="L63" i="19" s="1"/>
  <c r="M85" i="15" a="1"/>
  <c r="M85" i="15" s="1"/>
  <c r="H85" i="15" s="1"/>
  <c r="I85" i="15" s="1"/>
  <c r="J85" i="15" s="1"/>
  <c r="K85" i="15" s="1"/>
  <c r="L85" i="15" s="1"/>
  <c r="M92" i="15" a="1"/>
  <c r="M92" i="15" s="1"/>
  <c r="H92" i="15" s="1"/>
  <c r="I92" i="15" s="1"/>
  <c r="J92" i="15" s="1"/>
  <c r="K92" i="15" s="1"/>
  <c r="L92" i="15" s="1"/>
  <c r="M65" i="19" a="1"/>
  <c r="M65" i="19" s="1"/>
  <c r="H65" i="19" s="1"/>
  <c r="I65" i="19" s="1"/>
  <c r="J65" i="19" s="1"/>
  <c r="K65" i="19" s="1"/>
  <c r="L65" i="19" s="1"/>
  <c r="M87" i="15" a="1"/>
  <c r="M87" i="15" s="1"/>
  <c r="H87" i="15" s="1"/>
  <c r="I87" i="15" s="1"/>
  <c r="J87" i="15" s="1"/>
  <c r="K87" i="15" s="1"/>
  <c r="L87" i="15" s="1"/>
  <c r="A26" i="16" a="1"/>
  <c r="M60" i="19" a="1"/>
  <c r="M60" i="19" s="1"/>
  <c r="H60" i="19" s="1"/>
  <c r="I60" i="19" s="1"/>
  <c r="J60" i="19" s="1"/>
  <c r="K60" i="19" s="1"/>
  <c r="L60" i="19" s="1"/>
  <c r="M94" i="15" a="1"/>
  <c r="M94" i="15" s="1"/>
  <c r="H94" i="15" s="1"/>
  <c r="I94" i="15" s="1"/>
  <c r="J94" i="15" s="1"/>
  <c r="K94" i="15" s="1"/>
  <c r="L94" i="15" s="1"/>
  <c r="M67" i="19" a="1"/>
  <c r="M67" i="19" s="1"/>
  <c r="H67" i="19" s="1"/>
  <c r="I67" i="19" s="1"/>
  <c r="J67" i="19" s="1"/>
  <c r="K67" i="19" s="1"/>
  <c r="L67" i="19" s="1"/>
  <c r="M101" i="15" a="1"/>
  <c r="M101" i="15" s="1"/>
  <c r="H101" i="15" s="1"/>
  <c r="I101" i="15" s="1"/>
  <c r="J101" i="15" s="1"/>
  <c r="K101" i="15" s="1"/>
  <c r="L101" i="15" s="1"/>
  <c r="M74" i="19" a="1"/>
  <c r="M74" i="19" s="1"/>
  <c r="H74" i="19" s="1"/>
  <c r="I74" i="19" s="1"/>
  <c r="J74" i="19" s="1"/>
  <c r="K74" i="19" s="1"/>
  <c r="L74" i="19" s="1"/>
  <c r="M108" i="15" a="1"/>
  <c r="M108" i="15" s="1"/>
  <c r="H108" i="15" s="1"/>
  <c r="I108" i="15" s="1"/>
  <c r="J108" i="15" s="1"/>
  <c r="K108" i="15" s="1"/>
  <c r="L108" i="15" s="1"/>
  <c r="M93" i="19" a="1"/>
  <c r="M93" i="19" s="1"/>
  <c r="H93" i="19" s="1"/>
  <c r="I93" i="19" s="1"/>
  <c r="J93" i="19" s="1"/>
  <c r="K93" i="19" s="1"/>
  <c r="L93" i="19" s="1"/>
  <c r="M74" i="5" a="1"/>
  <c r="M74" i="5" s="1"/>
  <c r="H74" i="5" s="1"/>
  <c r="I74" i="5" s="1"/>
  <c r="J74" i="5" s="1"/>
  <c r="K74" i="5" s="1"/>
  <c r="L74" i="5" s="1"/>
  <c r="M71" i="15" a="1"/>
  <c r="M71" i="15" s="1"/>
  <c r="H71" i="15" s="1"/>
  <c r="I71" i="15" s="1"/>
  <c r="J71" i="15" s="1"/>
  <c r="K71" i="15" s="1"/>
  <c r="L71" i="15" s="1"/>
  <c r="M97" i="21" a="1"/>
  <c r="M97" i="21" s="1"/>
  <c r="H97" i="21" s="1"/>
  <c r="I97" i="21" s="1"/>
  <c r="J97" i="21" s="1"/>
  <c r="K97" i="21" s="1"/>
  <c r="L97" i="21" s="1"/>
  <c r="M78" i="15" a="1"/>
  <c r="M78" i="15" s="1"/>
  <c r="H78" i="15" s="1"/>
  <c r="I78" i="15" s="1"/>
  <c r="J78" i="15" s="1"/>
  <c r="K78" i="15" s="1"/>
  <c r="L78" i="15" s="1"/>
  <c r="M104" i="21" a="1"/>
  <c r="M104" i="21" s="1"/>
  <c r="H104" i="21" s="1"/>
  <c r="I104" i="21" s="1"/>
  <c r="J104" i="21" s="1"/>
  <c r="K104" i="21" s="1"/>
  <c r="L104" i="21" s="1"/>
  <c r="M73" i="15" a="1"/>
  <c r="M73" i="15" s="1"/>
  <c r="H73" i="15" s="1"/>
  <c r="I73" i="15" s="1"/>
  <c r="J73" i="15" s="1"/>
  <c r="K73" i="15" s="1"/>
  <c r="L73" i="15" s="1"/>
  <c r="M111" i="21" a="1"/>
  <c r="M111" i="21" s="1"/>
  <c r="H111" i="21" s="1"/>
  <c r="I111" i="21" s="1"/>
  <c r="J111" i="21" s="1"/>
  <c r="K111" i="21" s="1"/>
  <c r="L111" i="21" s="1"/>
  <c r="M80" i="15" a="1"/>
  <c r="M80" i="15" s="1"/>
  <c r="H80" i="15" s="1"/>
  <c r="I80" i="15" s="1"/>
  <c r="J80" i="15" s="1"/>
  <c r="K80" i="15" s="1"/>
  <c r="L80" i="15" s="1"/>
  <c r="M106" i="21" a="1"/>
  <c r="M106" i="21" s="1"/>
  <c r="H106" i="21" s="1"/>
  <c r="I106" i="21" s="1"/>
  <c r="J106" i="21" s="1"/>
  <c r="K106" i="21" s="1"/>
  <c r="L106" i="21" s="1"/>
  <c r="M75" i="15" a="1"/>
  <c r="M75" i="15" s="1"/>
  <c r="H75" i="15" s="1"/>
  <c r="I75" i="15" s="1"/>
  <c r="J75" i="15" s="1"/>
  <c r="K75" i="15" s="1"/>
  <c r="L75" i="15" s="1"/>
  <c r="M113" i="21" a="1"/>
  <c r="M113" i="21" s="1"/>
  <c r="H113" i="21" s="1"/>
  <c r="I113" i="21" s="1"/>
  <c r="J113" i="21" s="1"/>
  <c r="K113" i="21" s="1"/>
  <c r="L113" i="21" s="1"/>
  <c r="M82" i="15" a="1"/>
  <c r="M82" i="15" s="1"/>
  <c r="H82" i="15" s="1"/>
  <c r="I82" i="15" s="1"/>
  <c r="J82" i="15" s="1"/>
  <c r="K82" i="15" s="1"/>
  <c r="L82" i="15" s="1"/>
  <c r="M108" i="21" a="1"/>
  <c r="M108" i="21" s="1"/>
  <c r="H108" i="21" s="1"/>
  <c r="I108" i="21" s="1"/>
  <c r="J108" i="21" s="1"/>
  <c r="K108" i="21" s="1"/>
  <c r="L108" i="21" s="1"/>
  <c r="M89" i="15" a="1"/>
  <c r="M89" i="15" s="1"/>
  <c r="H89" i="15" s="1"/>
  <c r="I89" i="15" s="1"/>
  <c r="J89" i="15" s="1"/>
  <c r="K89" i="15" s="1"/>
  <c r="L89" i="15" s="1"/>
  <c r="M115" i="21" a="1"/>
  <c r="M115" i="21" s="1"/>
  <c r="H115" i="21" s="1"/>
  <c r="I115" i="21" s="1"/>
  <c r="J115" i="21" s="1"/>
  <c r="K115" i="21" s="1"/>
  <c r="L115" i="21" s="1"/>
  <c r="M62" i="19" a="1"/>
  <c r="M62" i="19" s="1"/>
  <c r="H62" i="19" s="1"/>
  <c r="I62" i="19" s="1"/>
  <c r="J62" i="19" s="1"/>
  <c r="K62" i="19" s="1"/>
  <c r="L62" i="19" s="1"/>
  <c r="M96" i="15" a="1"/>
  <c r="M96" i="15" s="1"/>
  <c r="H96" i="15" s="1"/>
  <c r="I96" i="15" s="1"/>
  <c r="J96" i="15" s="1"/>
  <c r="K96" i="15" s="1"/>
  <c r="L96" i="15" s="1"/>
  <c r="M81" i="19" a="1"/>
  <c r="M81" i="19" s="1"/>
  <c r="H81" i="19" s="1"/>
  <c r="I81" i="19" s="1"/>
  <c r="J81" i="19" s="1"/>
  <c r="K81" i="19" s="1"/>
  <c r="L81" i="19" s="1"/>
  <c r="M115" i="15" a="1"/>
  <c r="M115" i="15" s="1"/>
  <c r="H115" i="15" s="1"/>
  <c r="I115" i="15" s="1"/>
  <c r="J115" i="15" s="1"/>
  <c r="K115" i="15" s="1"/>
  <c r="L115" i="15" s="1"/>
  <c r="M62" i="5" a="1"/>
  <c r="M62" i="5" s="1"/>
  <c r="H62" i="5" s="1"/>
  <c r="I62" i="5" s="1"/>
  <c r="J62" i="5" s="1"/>
  <c r="K62" i="5" s="1"/>
  <c r="L62" i="5" s="1"/>
  <c r="M116" i="18" a="1"/>
  <c r="M116" i="18" s="1"/>
  <c r="H116" i="18" s="1"/>
  <c r="I116" i="18" s="1"/>
  <c r="J116" i="18" s="1"/>
  <c r="K116" i="18" s="1"/>
  <c r="L116" i="18" s="1"/>
  <c r="M85" i="21" a="1"/>
  <c r="M85" i="21" s="1"/>
  <c r="H85" i="21" s="1"/>
  <c r="I85" i="21" s="1"/>
  <c r="J85" i="21" s="1"/>
  <c r="K85" i="21" s="1"/>
  <c r="L85" i="21" s="1"/>
  <c r="M66" i="15" a="1"/>
  <c r="M66" i="15" s="1"/>
  <c r="H66" i="15" s="1"/>
  <c r="I66" i="15" s="1"/>
  <c r="J66" i="15" s="1"/>
  <c r="K66" i="15" s="1"/>
  <c r="L66" i="15" s="1"/>
  <c r="M92" i="21" a="1"/>
  <c r="M92" i="21" s="1"/>
  <c r="H92" i="21" s="1"/>
  <c r="I92" i="21" s="1"/>
  <c r="J92" i="21" s="1"/>
  <c r="K92" i="21" s="1"/>
  <c r="L92" i="21" s="1"/>
  <c r="M61" i="15" a="1"/>
  <c r="M61" i="15" s="1"/>
  <c r="H61" i="15" s="1"/>
  <c r="I61" i="15" s="1"/>
  <c r="J61" i="15" s="1"/>
  <c r="K61" i="15" s="1"/>
  <c r="L61" i="15" s="1"/>
  <c r="M99" i="21" a="1"/>
  <c r="M99" i="21" s="1"/>
  <c r="H99" i="21" s="1"/>
  <c r="I99" i="21" s="1"/>
  <c r="J99" i="21" s="1"/>
  <c r="K99" i="21" s="1"/>
  <c r="L99" i="21" s="1"/>
  <c r="M68" i="15" a="1"/>
  <c r="M68" i="15" s="1"/>
  <c r="H68" i="15" s="1"/>
  <c r="I68" i="15" s="1"/>
  <c r="J68" i="15" s="1"/>
  <c r="K68" i="15" s="1"/>
  <c r="L68" i="15" s="1"/>
  <c r="M94" i="21" a="1"/>
  <c r="M94" i="21" s="1"/>
  <c r="H94" i="21" s="1"/>
  <c r="I94" i="21" s="1"/>
  <c r="J94" i="21" s="1"/>
  <c r="K94" i="21" s="1"/>
  <c r="L94" i="21" s="1"/>
  <c r="M63" i="15" a="1"/>
  <c r="M63" i="15" s="1"/>
  <c r="H63" i="15" s="1"/>
  <c r="I63" i="15" s="1"/>
  <c r="J63" i="15" s="1"/>
  <c r="K63" i="15" s="1"/>
  <c r="L63" i="15" s="1"/>
  <c r="M101" i="21" a="1"/>
  <c r="M101" i="21" s="1"/>
  <c r="H101" i="21" s="1"/>
  <c r="I101" i="21" s="1"/>
  <c r="J101" i="21" s="1"/>
  <c r="K101" i="21" s="1"/>
  <c r="L101" i="21" s="1"/>
  <c r="M70" i="15" a="1"/>
  <c r="M70" i="15" s="1"/>
  <c r="H70" i="15" s="1"/>
  <c r="I70" i="15" s="1"/>
  <c r="J70" i="15" s="1"/>
  <c r="K70" i="15" s="1"/>
  <c r="L70" i="15" s="1"/>
  <c r="M96" i="21" a="1"/>
  <c r="M96" i="21" s="1"/>
  <c r="H96" i="21" s="1"/>
  <c r="I96" i="21" s="1"/>
  <c r="J96" i="21" s="1"/>
  <c r="K96" i="21" s="1"/>
  <c r="L96" i="21" s="1"/>
  <c r="M77" i="15" a="1"/>
  <c r="M77" i="15" s="1"/>
  <c r="H77" i="15" s="1"/>
  <c r="I77" i="15" s="1"/>
  <c r="J77" i="15" s="1"/>
  <c r="K77" i="15" s="1"/>
  <c r="L77" i="15" s="1"/>
  <c r="M103" i="21" a="1"/>
  <c r="M103" i="21" s="1"/>
  <c r="H103" i="21" s="1"/>
  <c r="I103" i="21" s="1"/>
  <c r="J103" i="21" s="1"/>
  <c r="K103" i="21" s="1"/>
  <c r="L103" i="21" s="1"/>
  <c r="M84" i="15" a="1"/>
  <c r="M84" i="15" s="1"/>
  <c r="H84" i="15" s="1"/>
  <c r="I84" i="15" s="1"/>
  <c r="J84" i="15" s="1"/>
  <c r="K84" i="15" s="1"/>
  <c r="L84" i="15" s="1"/>
  <c r="M69" i="19" a="1"/>
  <c r="M69" i="19" s="1"/>
  <c r="H69" i="19" s="1"/>
  <c r="I69" i="19" s="1"/>
  <c r="J69" i="19" s="1"/>
  <c r="K69" i="19" s="1"/>
  <c r="L69" i="19" s="1"/>
  <c r="M103" i="15" a="1"/>
  <c r="M103" i="15" s="1"/>
  <c r="H103" i="15" s="1"/>
  <c r="I103" i="15" s="1"/>
  <c r="J103" i="15" s="1"/>
  <c r="K103" i="15" s="1"/>
  <c r="L103" i="15" s="1"/>
  <c r="M104" i="18" a="1"/>
  <c r="M104" i="18" s="1"/>
  <c r="H104" i="18" s="1"/>
  <c r="I104" i="18" s="1"/>
  <c r="J104" i="18" s="1"/>
  <c r="K104" i="18" s="1"/>
  <c r="L104" i="18" s="1"/>
  <c r="M73" i="21" a="1"/>
  <c r="M73" i="21" s="1"/>
  <c r="H73" i="21" s="1"/>
  <c r="I73" i="21" s="1"/>
  <c r="J73" i="21" s="1"/>
  <c r="K73" i="21" s="1"/>
  <c r="L73" i="21" s="1"/>
  <c r="M111" i="18" a="1"/>
  <c r="M111" i="18" s="1"/>
  <c r="H111" i="18" s="1"/>
  <c r="I111" i="18" s="1"/>
  <c r="J111" i="18" s="1"/>
  <c r="K111" i="18" s="1"/>
  <c r="L111" i="18" s="1"/>
  <c r="M80" i="21" a="1"/>
  <c r="M80" i="21" s="1"/>
  <c r="H80" i="21" s="1"/>
  <c r="I80" i="21" s="1"/>
  <c r="J80" i="21" s="1"/>
  <c r="K80" i="21" s="1"/>
  <c r="L80" i="21" s="1"/>
  <c r="M106" i="18" a="1"/>
  <c r="M106" i="18" s="1"/>
  <c r="H106" i="18" s="1"/>
  <c r="I106" i="18" s="1"/>
  <c r="J106" i="18" s="1"/>
  <c r="K106" i="18" s="1"/>
  <c r="L106" i="18" s="1"/>
  <c r="M87" i="21" a="1"/>
  <c r="M87" i="21" s="1"/>
  <c r="H87" i="21" s="1"/>
  <c r="I87" i="21" s="1"/>
  <c r="J87" i="21" s="1"/>
  <c r="K87" i="21" s="1"/>
  <c r="L87" i="21" s="1"/>
  <c r="M113" i="18" a="1"/>
  <c r="M113" i="18" s="1"/>
  <c r="H113" i="18" s="1"/>
  <c r="I113" i="18" s="1"/>
  <c r="J113" i="18" s="1"/>
  <c r="K113" i="18" s="1"/>
  <c r="L113" i="18" s="1"/>
  <c r="M82" i="21" a="1"/>
  <c r="M82" i="21" s="1"/>
  <c r="H82" i="21" s="1"/>
  <c r="I82" i="21" s="1"/>
  <c r="J82" i="21" s="1"/>
  <c r="K82" i="21" s="1"/>
  <c r="L82" i="21" s="1"/>
  <c r="M108" i="18" a="1"/>
  <c r="M108" i="18" s="1"/>
  <c r="H108" i="18" s="1"/>
  <c r="I108" i="18" s="1"/>
  <c r="J108" i="18" s="1"/>
  <c r="K108" i="18" s="1"/>
  <c r="L108" i="18" s="1"/>
  <c r="M89" i="21" a="1"/>
  <c r="M89" i="21" s="1"/>
  <c r="H89" i="21" s="1"/>
  <c r="I89" i="21" s="1"/>
  <c r="J89" i="21" s="1"/>
  <c r="K89" i="21" s="1"/>
  <c r="L89" i="21" s="1"/>
  <c r="M115" i="18" a="1"/>
  <c r="M115" i="18" s="1"/>
  <c r="H115" i="18" s="1"/>
  <c r="I115" i="18" s="1"/>
  <c r="J115" i="18" s="1"/>
  <c r="K115" i="18" s="1"/>
  <c r="L115" i="18" s="1"/>
  <c r="M84" i="21" a="1"/>
  <c r="M84" i="21" s="1"/>
  <c r="H84" i="21" s="1"/>
  <c r="I84" i="21" s="1"/>
  <c r="J84" i="21" s="1"/>
  <c r="K84" i="21" s="1"/>
  <c r="L84" i="21" s="1"/>
  <c r="M65" i="15" a="1"/>
  <c r="M65" i="15" s="1"/>
  <c r="H65" i="15" s="1"/>
  <c r="I65" i="15" s="1"/>
  <c r="J65" i="15" s="1"/>
  <c r="K65" i="15" s="1"/>
  <c r="L65" i="15" s="1"/>
  <c r="M91" i="21" a="1"/>
  <c r="M91" i="21" s="1"/>
  <c r="H91" i="21" s="1"/>
  <c r="I91" i="21" s="1"/>
  <c r="J91" i="21" s="1"/>
  <c r="K91" i="21" s="1"/>
  <c r="L91" i="21" s="1"/>
  <c r="M72" i="15" a="1"/>
  <c r="M72" i="15" s="1"/>
  <c r="H72" i="15" s="1"/>
  <c r="I72" i="15" s="1"/>
  <c r="J72" i="15" s="1"/>
  <c r="K72" i="15" s="1"/>
  <c r="L72" i="15" s="1"/>
  <c r="M110" i="21" a="1"/>
  <c r="M110" i="21" s="1"/>
  <c r="H110" i="21" s="1"/>
  <c r="I110" i="21" s="1"/>
  <c r="J110" i="21" s="1"/>
  <c r="K110" i="21" s="1"/>
  <c r="L110" i="21" s="1"/>
  <c r="M91" i="15" a="1"/>
  <c r="M91" i="15" s="1"/>
  <c r="H91" i="15" s="1"/>
  <c r="I91" i="15" s="1"/>
  <c r="J91" i="15" s="1"/>
  <c r="K91" i="15" s="1"/>
  <c r="L91" i="15" s="1"/>
  <c r="M92" i="18" a="1"/>
  <c r="M92" i="18" s="1"/>
  <c r="H92" i="18" s="1"/>
  <c r="I92" i="18" s="1"/>
  <c r="J92" i="18" s="1"/>
  <c r="K92" i="18" s="1"/>
  <c r="L92" i="18" s="1"/>
  <c r="M61" i="21" a="1"/>
  <c r="M61" i="21" s="1"/>
  <c r="H61" i="21" s="1"/>
  <c r="I61" i="21" s="1"/>
  <c r="J61" i="21" s="1"/>
  <c r="K61" i="21" s="1"/>
  <c r="L61" i="21" s="1"/>
  <c r="M99" i="18" a="1"/>
  <c r="M99" i="18" s="1"/>
  <c r="H99" i="18" s="1"/>
  <c r="I99" i="18" s="1"/>
  <c r="J99" i="18" s="1"/>
  <c r="K99" i="18" s="1"/>
  <c r="L99" i="18" s="1"/>
  <c r="M68" i="21" a="1"/>
  <c r="M68" i="21" s="1"/>
  <c r="H68" i="21" s="1"/>
  <c r="I68" i="21" s="1"/>
  <c r="J68" i="21" s="1"/>
  <c r="K68" i="21" s="1"/>
  <c r="L68" i="21" s="1"/>
  <c r="M94" i="18" a="1"/>
  <c r="M94" i="18" s="1"/>
  <c r="H94" i="18" s="1"/>
  <c r="I94" i="18" s="1"/>
  <c r="J94" i="18" s="1"/>
  <c r="K94" i="18" s="1"/>
  <c r="L94" i="18" s="1"/>
  <c r="M75" i="21" a="1"/>
  <c r="M75" i="21" s="1"/>
  <c r="H75" i="21" s="1"/>
  <c r="I75" i="21" s="1"/>
  <c r="J75" i="21" s="1"/>
  <c r="K75" i="21" s="1"/>
  <c r="L75" i="21" s="1"/>
  <c r="M101" i="18" a="1"/>
  <c r="M101" i="18" s="1"/>
  <c r="H101" i="18" s="1"/>
  <c r="I101" i="18" s="1"/>
  <c r="J101" i="18" s="1"/>
  <c r="K101" i="18" s="1"/>
  <c r="L101" i="18" s="1"/>
  <c r="M70" i="21" a="1"/>
  <c r="M70" i="21" s="1"/>
  <c r="H70" i="21" s="1"/>
  <c r="I70" i="21" s="1"/>
  <c r="J70" i="21" s="1"/>
  <c r="K70" i="21" s="1"/>
  <c r="L70" i="21" s="1"/>
  <c r="M96" i="18" a="1"/>
  <c r="M96" i="18" s="1"/>
  <c r="H96" i="18" s="1"/>
  <c r="I96" i="18" s="1"/>
  <c r="J96" i="18" s="1"/>
  <c r="K96" i="18" s="1"/>
  <c r="L96" i="18" s="1"/>
  <c r="M77" i="21" a="1"/>
  <c r="M77" i="21" s="1"/>
  <c r="H77" i="21" s="1"/>
  <c r="I77" i="21" s="1"/>
  <c r="J77" i="21" s="1"/>
  <c r="K77" i="21" s="1"/>
  <c r="L77" i="21" s="1"/>
  <c r="M103" i="18" a="1"/>
  <c r="M103" i="18" s="1"/>
  <c r="H103" i="18" s="1"/>
  <c r="I103" i="18" s="1"/>
  <c r="J103" i="18" s="1"/>
  <c r="K103" i="18" s="1"/>
  <c r="L103" i="18" s="1"/>
  <c r="M72" i="21" a="1"/>
  <c r="M72" i="21" s="1"/>
  <c r="H72" i="21" s="1"/>
  <c r="I72" i="21" s="1"/>
  <c r="J72" i="21" s="1"/>
  <c r="K72" i="21" s="1"/>
  <c r="L72" i="21" s="1"/>
  <c r="M110" i="18" a="1"/>
  <c r="M110" i="18" s="1"/>
  <c r="H110" i="18" s="1"/>
  <c r="I110" i="18" s="1"/>
  <c r="J110" i="18" s="1"/>
  <c r="K110" i="18" s="1"/>
  <c r="L110" i="18" s="1"/>
  <c r="M79" i="21" a="1"/>
  <c r="M79" i="21" s="1"/>
  <c r="H79" i="21" s="1"/>
  <c r="I79" i="21" s="1"/>
  <c r="J79" i="21" s="1"/>
  <c r="K79" i="21" s="1"/>
  <c r="L79" i="21" s="1"/>
  <c r="M117" i="18" a="1"/>
  <c r="M117" i="18" s="1"/>
  <c r="H117" i="18" s="1"/>
  <c r="I117" i="18" s="1"/>
  <c r="J117" i="18" s="1"/>
  <c r="K117" i="18" s="1"/>
  <c r="L117" i="18" s="1"/>
  <c r="M60" i="15" a="1"/>
  <c r="M60" i="15" s="1"/>
  <c r="H60" i="15" s="1"/>
  <c r="I60" i="15" s="1"/>
  <c r="J60" i="15" s="1"/>
  <c r="K60" i="15" s="1"/>
  <c r="L60" i="15" s="1"/>
  <c r="M98" i="21" a="1"/>
  <c r="M98" i="21" s="1"/>
  <c r="H98" i="21" s="1"/>
  <c r="I98" i="21" s="1"/>
  <c r="J98" i="21" s="1"/>
  <c r="K98" i="21" s="1"/>
  <c r="L98" i="21" s="1"/>
  <c r="M79" i="15" a="1"/>
  <c r="M79" i="15" s="1"/>
  <c r="H79" i="15" s="1"/>
  <c r="I79" i="15" s="1"/>
  <c r="J79" i="15" s="1"/>
  <c r="K79" i="15" s="1"/>
  <c r="L79" i="15" s="1"/>
  <c r="M117" i="21" a="1"/>
  <c r="M117" i="21" s="1"/>
  <c r="H117" i="21" s="1"/>
  <c r="I117" i="21" s="1"/>
  <c r="J117" i="21" s="1"/>
  <c r="K117" i="21" s="1"/>
  <c r="L117" i="21" s="1"/>
  <c r="AW255" i="28"/>
  <c r="AW272" i="28"/>
  <c r="AW275" i="28"/>
  <c r="BD266" i="28"/>
  <c r="BD258" i="28"/>
  <c r="BD274" i="28"/>
  <c r="AX260" i="28"/>
  <c r="AX268" i="28"/>
  <c r="AX275" i="28"/>
  <c r="AW258" i="28"/>
  <c r="AW252" i="28"/>
  <c r="AW277" i="28"/>
  <c r="BD257" i="28"/>
  <c r="BD271" i="28"/>
  <c r="BD276" i="28"/>
  <c r="AX251" i="28"/>
  <c r="AX257" i="28"/>
  <c r="AX272" i="28"/>
  <c r="AW270" i="28"/>
  <c r="AW264" i="28"/>
  <c r="AW274" i="28"/>
  <c r="BD252" i="28"/>
  <c r="BD253" i="28"/>
  <c r="BD273" i="28"/>
  <c r="AX263" i="28"/>
  <c r="AX252" i="28"/>
  <c r="AX267" i="28"/>
  <c r="BD263" i="28"/>
  <c r="AW253" i="28"/>
  <c r="AW247" i="28"/>
  <c r="AW269" i="28"/>
  <c r="BD264" i="28"/>
  <c r="BD265" i="28"/>
  <c r="BD275" i="28"/>
  <c r="AX258" i="28"/>
  <c r="AX264" i="28"/>
  <c r="AX274" i="28"/>
  <c r="AW265" i="28"/>
  <c r="AW259" i="28"/>
  <c r="AW276" i="28"/>
  <c r="BD247" i="28"/>
  <c r="BD267" i="28"/>
  <c r="BD270" i="28"/>
  <c r="AX270" i="28"/>
  <c r="AX247" i="28"/>
  <c r="AX269" i="28"/>
  <c r="AW248" i="28"/>
  <c r="AW254" i="28"/>
  <c r="AW271" i="28"/>
  <c r="BE21" i="28"/>
  <c r="BE260" i="28" s="1"/>
  <c r="BD259" i="28"/>
  <c r="BD248" i="28"/>
  <c r="BD272" i="28"/>
  <c r="AX253" i="28"/>
  <c r="AX259" i="28"/>
  <c r="AX276" i="28"/>
  <c r="AW260" i="28"/>
  <c r="AW266" i="28"/>
  <c r="AW273" i="28"/>
  <c r="BD249" i="28"/>
  <c r="BD260" i="28"/>
  <c r="AX265" i="28"/>
  <c r="AX254" i="28"/>
  <c r="AW267" i="28"/>
  <c r="AW249" i="28"/>
  <c r="BD261" i="28"/>
  <c r="BD269" i="28"/>
  <c r="AX277" i="28"/>
  <c r="AX266" i="28"/>
  <c r="BD262" i="28"/>
  <c r="AW250" i="28"/>
  <c r="AW261" i="28"/>
  <c r="BD277" i="28"/>
  <c r="BD255" i="28"/>
  <c r="AX255" i="28"/>
  <c r="AX249" i="28"/>
  <c r="BD254" i="28"/>
  <c r="AW262" i="28"/>
  <c r="AW256" i="28"/>
  <c r="BD256" i="28"/>
  <c r="AX271" i="28"/>
  <c r="BN40" i="29"/>
  <c r="AL40" i="29"/>
  <c r="AZ40" i="29"/>
  <c r="X40" i="29"/>
  <c r="AD54" i="16"/>
  <c r="BN24" i="29"/>
  <c r="AZ24" i="29"/>
  <c r="AL24" i="29"/>
  <c r="X24" i="29"/>
  <c r="AD38" i="16"/>
  <c r="AT39" i="29"/>
  <c r="R39" i="29"/>
  <c r="AF39" i="29"/>
  <c r="BH39" i="29"/>
  <c r="X53" i="16"/>
  <c r="BH23" i="29"/>
  <c r="AT23" i="29"/>
  <c r="AF23" i="29"/>
  <c r="R23" i="29"/>
  <c r="X37" i="16"/>
  <c r="AN37" i="29"/>
  <c r="BP37" i="29"/>
  <c r="Z37" i="29"/>
  <c r="BB37" i="29"/>
  <c r="AF51" i="16"/>
  <c r="BP21" i="29"/>
  <c r="AN21" i="29"/>
  <c r="Z21" i="29"/>
  <c r="BB21" i="29"/>
  <c r="AF35" i="16"/>
  <c r="BJ36" i="29"/>
  <c r="AV36" i="29"/>
  <c r="T36" i="29"/>
  <c r="AH36" i="29"/>
  <c r="Z50" i="16"/>
  <c r="AV20" i="29"/>
  <c r="BJ20" i="29"/>
  <c r="T20" i="29"/>
  <c r="AH20" i="29"/>
  <c r="Z34" i="16"/>
  <c r="BQ34" i="29"/>
  <c r="AO34" i="29"/>
  <c r="AA34" i="29"/>
  <c r="BC34" i="29"/>
  <c r="AG48" i="16"/>
  <c r="BR18" i="29"/>
  <c r="BD18" i="29"/>
  <c r="AP18" i="29"/>
  <c r="AB18" i="29"/>
  <c r="BL33" i="29"/>
  <c r="AJ33" i="29"/>
  <c r="AX33" i="29"/>
  <c r="V33" i="29"/>
  <c r="AB47" i="16"/>
  <c r="BP17" i="29"/>
  <c r="BB17" i="29"/>
  <c r="AN17" i="29"/>
  <c r="Z17" i="29"/>
  <c r="AF31" i="16"/>
  <c r="BR31" i="29"/>
  <c r="BD31" i="29"/>
  <c r="AP31" i="29"/>
  <c r="AB31" i="29"/>
  <c r="AY16" i="29"/>
  <c r="AK16" i="29"/>
  <c r="BM16" i="29"/>
  <c r="W16" i="29"/>
  <c r="AC30" i="16"/>
  <c r="BC28" i="29"/>
  <c r="AO28" i="29"/>
  <c r="BQ28" i="29"/>
  <c r="AA28" i="29"/>
  <c r="AG42" i="16"/>
  <c r="AH19" i="29"/>
  <c r="T19" i="29"/>
  <c r="AV19" i="29"/>
  <c r="BJ19" i="29"/>
  <c r="Z33" i="16"/>
  <c r="BN32" i="29"/>
  <c r="AZ32" i="29"/>
  <c r="AL32" i="29"/>
  <c r="X32" i="29"/>
  <c r="AD46" i="16"/>
  <c r="AX16" i="29"/>
  <c r="AJ16" i="29"/>
  <c r="BL16" i="29"/>
  <c r="V16" i="29"/>
  <c r="AB30" i="16"/>
  <c r="BM27" i="29"/>
  <c r="AK27" i="29"/>
  <c r="AY27" i="29"/>
  <c r="W27" i="29"/>
  <c r="AC41" i="16"/>
  <c r="BN38" i="29"/>
  <c r="AZ38" i="29"/>
  <c r="AL38" i="29"/>
  <c r="X38" i="29"/>
  <c r="AD52" i="16"/>
  <c r="BL20" i="29"/>
  <c r="AX20" i="29"/>
  <c r="V20" i="29"/>
  <c r="AJ20" i="29"/>
  <c r="AB34" i="16"/>
  <c r="BM31" i="29"/>
  <c r="AY31" i="29"/>
  <c r="W31" i="29"/>
  <c r="AK31" i="29"/>
  <c r="AC45" i="16"/>
  <c r="BI37" i="29"/>
  <c r="AU37" i="29"/>
  <c r="S37" i="29"/>
  <c r="AG37" i="29"/>
  <c r="Y51" i="16"/>
  <c r="BI21" i="29"/>
  <c r="AU21" i="29"/>
  <c r="S21" i="29"/>
  <c r="AG21" i="29"/>
  <c r="Y35" i="16"/>
  <c r="BA35" i="29"/>
  <c r="BO35" i="29"/>
  <c r="Y35" i="29"/>
  <c r="AM35" i="29"/>
  <c r="AE49" i="16"/>
  <c r="AN19" i="29"/>
  <c r="BP19" i="29"/>
  <c r="BB19" i="29"/>
  <c r="Z19" i="29"/>
  <c r="AF33" i="16"/>
  <c r="BI34" i="29"/>
  <c r="AG34" i="29"/>
  <c r="AU34" i="29"/>
  <c r="S34" i="29"/>
  <c r="Y48" i="16"/>
  <c r="AJ18" i="29"/>
  <c r="BL18" i="29"/>
  <c r="AX18" i="29"/>
  <c r="V18" i="29"/>
  <c r="AB32" i="16"/>
  <c r="BQ32" i="29"/>
  <c r="BC32" i="29"/>
  <c r="AO32" i="29"/>
  <c r="AA32" i="29"/>
  <c r="AG46" i="16"/>
  <c r="BI17" i="29"/>
  <c r="AU17" i="29"/>
  <c r="AG17" i="29"/>
  <c r="S17" i="29"/>
  <c r="Y31" i="16"/>
  <c r="BK31" i="29"/>
  <c r="AW31" i="29"/>
  <c r="AI31" i="29"/>
  <c r="U31" i="29"/>
  <c r="AA45" i="16"/>
  <c r="P48" i="29"/>
  <c r="B48" i="29" s="1"/>
  <c r="P16" i="29"/>
  <c r="BG16" i="29"/>
  <c r="AS16" i="29"/>
  <c r="AE16" i="29"/>
  <c r="Q16" i="29"/>
  <c r="W30" i="16"/>
  <c r="AH39" i="29"/>
  <c r="BJ39" i="29"/>
  <c r="AV39" i="29"/>
  <c r="T39" i="29"/>
  <c r="Z53" i="16"/>
  <c r="BK23" i="29"/>
  <c r="U23" i="29"/>
  <c r="AW23" i="29"/>
  <c r="AI23" i="29"/>
  <c r="AA37" i="16"/>
  <c r="BQ37" i="29"/>
  <c r="AO37" i="29"/>
  <c r="BC37" i="29"/>
  <c r="AA37" i="29"/>
  <c r="AG51" i="16"/>
  <c r="BC21" i="29"/>
  <c r="AA21" i="29"/>
  <c r="BQ21" i="29"/>
  <c r="AO21" i="29"/>
  <c r="AG35" i="16"/>
  <c r="BK36" i="29"/>
  <c r="U36" i="29"/>
  <c r="AI36" i="29"/>
  <c r="AW36" i="29"/>
  <c r="AA50" i="16"/>
  <c r="AY20" i="29"/>
  <c r="W20" i="29"/>
  <c r="AK20" i="29"/>
  <c r="BM20" i="29"/>
  <c r="AC34" i="16"/>
  <c r="AC34" i="29"/>
  <c r="AI48" i="16"/>
  <c r="AC18" i="29"/>
  <c r="AI32" i="16"/>
  <c r="BM33" i="29"/>
  <c r="AY33" i="29"/>
  <c r="AK33" i="29"/>
  <c r="W33" i="29"/>
  <c r="AC47" i="16"/>
  <c r="BC17" i="29"/>
  <c r="AO17" i="29"/>
  <c r="BQ17" i="29"/>
  <c r="AA17" i="29"/>
  <c r="AG31" i="16"/>
  <c r="AC31" i="29"/>
  <c r="AI45" i="16"/>
  <c r="BN16" i="29"/>
  <c r="AL16" i="29"/>
  <c r="AZ16" i="29"/>
  <c r="X16" i="29"/>
  <c r="AD30" i="16"/>
  <c r="BO30" i="29"/>
  <c r="AM30" i="29"/>
  <c r="Y30" i="29"/>
  <c r="BA30" i="29"/>
  <c r="AE44" i="16"/>
  <c r="BK15" i="29"/>
  <c r="AW15" i="29"/>
  <c r="AI15" i="29"/>
  <c r="U15" i="29"/>
  <c r="AA29" i="16"/>
  <c r="BR29" i="29"/>
  <c r="BD29" i="29"/>
  <c r="AB29" i="29"/>
  <c r="AP29" i="29"/>
  <c r="AI20" i="29"/>
  <c r="U20" i="29"/>
  <c r="BK20" i="29"/>
  <c r="AW20" i="29"/>
  <c r="AA34" i="16"/>
  <c r="BO33" i="29"/>
  <c r="BA33" i="29"/>
  <c r="Y33" i="29"/>
  <c r="AM33" i="29"/>
  <c r="AE47" i="16"/>
  <c r="BK17" i="29"/>
  <c r="U17" i="29"/>
  <c r="AW17" i="29"/>
  <c r="AI17" i="29"/>
  <c r="AA31" i="16"/>
  <c r="BL28" i="29"/>
  <c r="AX28" i="29"/>
  <c r="AJ28" i="29"/>
  <c r="V28" i="29"/>
  <c r="AB42" i="16"/>
  <c r="BM39" i="29"/>
  <c r="AK39" i="29"/>
  <c r="W39" i="29"/>
  <c r="AY39" i="29"/>
  <c r="AC53" i="16"/>
  <c r="BK21" i="29"/>
  <c r="AW21" i="29"/>
  <c r="AI21" i="29"/>
  <c r="U21" i="29"/>
  <c r="AA35" i="16"/>
  <c r="BL32" i="29"/>
  <c r="AJ32" i="29"/>
  <c r="V32" i="29"/>
  <c r="AX32" i="29"/>
  <c r="AB46" i="16"/>
  <c r="BP35" i="29"/>
  <c r="BB35" i="29"/>
  <c r="Z35" i="29"/>
  <c r="AN35" i="29"/>
  <c r="AF49" i="16"/>
  <c r="BQ19" i="29"/>
  <c r="BC19" i="29"/>
  <c r="AA19" i="29"/>
  <c r="AO19" i="29"/>
  <c r="AG33" i="16"/>
  <c r="AX34" i="29"/>
  <c r="AJ34" i="29"/>
  <c r="BL34" i="29"/>
  <c r="V34" i="29"/>
  <c r="AB48" i="16"/>
  <c r="BM18" i="29"/>
  <c r="AY18" i="29"/>
  <c r="W18" i="29"/>
  <c r="AK18" i="29"/>
  <c r="AC32" i="16"/>
  <c r="AP32" i="29"/>
  <c r="BD32" i="29"/>
  <c r="BR32" i="29"/>
  <c r="AB32" i="29"/>
  <c r="AV17" i="29"/>
  <c r="BJ17" i="29"/>
  <c r="AH17" i="29"/>
  <c r="T17" i="29"/>
  <c r="Z31" i="16"/>
  <c r="BN31" i="29"/>
  <c r="AZ31" i="29"/>
  <c r="AL31" i="29"/>
  <c r="X31" i="29"/>
  <c r="AD45" i="16"/>
  <c r="AT16" i="29"/>
  <c r="AF16" i="29"/>
  <c r="BH16" i="29"/>
  <c r="R16" i="29"/>
  <c r="X30" i="16"/>
  <c r="P62" i="29"/>
  <c r="B62" i="29" s="1"/>
  <c r="P30" i="29"/>
  <c r="AS30" i="29"/>
  <c r="AE30" i="29"/>
  <c r="Q30" i="29"/>
  <c r="BG30" i="29"/>
  <c r="W44" i="16"/>
  <c r="AC14" i="29"/>
  <c r="AI28" i="16"/>
  <c r="BR37" i="29"/>
  <c r="BD37" i="29"/>
  <c r="AB37" i="29"/>
  <c r="AP37" i="29"/>
  <c r="BR21" i="29"/>
  <c r="AP21" i="29"/>
  <c r="AB21" i="29"/>
  <c r="BD21" i="29"/>
  <c r="AJ36" i="29"/>
  <c r="V36" i="29"/>
  <c r="BL36" i="29"/>
  <c r="AX36" i="29"/>
  <c r="AB50" i="16"/>
  <c r="BN20" i="29"/>
  <c r="AZ20" i="29"/>
  <c r="AL20" i="29"/>
  <c r="X20" i="29"/>
  <c r="AD34" i="16"/>
  <c r="P35" i="29"/>
  <c r="P67" i="29"/>
  <c r="B67" i="29" s="1"/>
  <c r="AS35" i="29"/>
  <c r="Q35" i="29"/>
  <c r="BG35" i="29"/>
  <c r="AE35" i="29"/>
  <c r="W49" i="16"/>
  <c r="P19" i="29"/>
  <c r="BG19" i="29"/>
  <c r="P51" i="29"/>
  <c r="B51" i="29" s="1"/>
  <c r="AE19" i="29"/>
  <c r="Q19" i="29"/>
  <c r="AS19" i="29"/>
  <c r="W33" i="16"/>
  <c r="BN33" i="29"/>
  <c r="X33" i="29"/>
  <c r="AZ33" i="29"/>
  <c r="AL33" i="29"/>
  <c r="AD47" i="16"/>
  <c r="BD17" i="29"/>
  <c r="AP17" i="29"/>
  <c r="BR17" i="29"/>
  <c r="AB17" i="29"/>
  <c r="BI32" i="29"/>
  <c r="AG32" i="29"/>
  <c r="S32" i="29"/>
  <c r="AU32" i="29"/>
  <c r="Y46" i="16"/>
  <c r="BO16" i="29"/>
  <c r="Y16" i="29"/>
  <c r="BA16" i="29"/>
  <c r="AM16" i="29"/>
  <c r="AE30" i="16"/>
  <c r="BP30" i="29"/>
  <c r="BB30" i="29"/>
  <c r="Z30" i="29"/>
  <c r="AN30" i="29"/>
  <c r="AF44" i="16"/>
  <c r="AJ15" i="29"/>
  <c r="BL15" i="29"/>
  <c r="V15" i="29"/>
  <c r="AX15" i="29"/>
  <c r="AB29" i="16"/>
  <c r="BJ29" i="29"/>
  <c r="AV29" i="29"/>
  <c r="AH29" i="29"/>
  <c r="T29" i="29"/>
  <c r="Z43" i="16"/>
  <c r="BJ14" i="29"/>
  <c r="T14" i="29"/>
  <c r="AV14" i="29"/>
  <c r="AH14" i="29"/>
  <c r="Z28" i="16"/>
  <c r="AC30" i="29"/>
  <c r="AI44" i="16"/>
  <c r="BM21" i="29"/>
  <c r="AK21" i="29"/>
  <c r="AY21" i="29"/>
  <c r="W21" i="29"/>
  <c r="AC35" i="16"/>
  <c r="AN34" i="29"/>
  <c r="Z34" i="29"/>
  <c r="BP34" i="29"/>
  <c r="BB34" i="29"/>
  <c r="AF48" i="16"/>
  <c r="AV18" i="29"/>
  <c r="T18" i="29"/>
  <c r="BJ18" i="29"/>
  <c r="AH18" i="29"/>
  <c r="Z32" i="16"/>
  <c r="BK29" i="29"/>
  <c r="U29" i="29"/>
  <c r="AW29" i="29"/>
  <c r="AI29" i="29"/>
  <c r="AA43" i="16"/>
  <c r="AX40" i="29"/>
  <c r="AJ40" i="29"/>
  <c r="V40" i="29"/>
  <c r="BL40" i="29"/>
  <c r="AB54" i="16"/>
  <c r="BJ22" i="29"/>
  <c r="T22" i="29"/>
  <c r="AV22" i="29"/>
  <c r="AH22" i="29"/>
  <c r="Z36" i="16"/>
  <c r="BK33" i="29"/>
  <c r="U33" i="29"/>
  <c r="AW33" i="29"/>
  <c r="AI33" i="29"/>
  <c r="AA47" i="16"/>
  <c r="BM34" i="29"/>
  <c r="AY34" i="29"/>
  <c r="AK34" i="29"/>
  <c r="W34" i="29"/>
  <c r="AC48" i="16"/>
  <c r="BA18" i="29"/>
  <c r="Y18" i="29"/>
  <c r="BO18" i="29"/>
  <c r="AM18" i="29"/>
  <c r="AE32" i="16"/>
  <c r="AC32" i="29"/>
  <c r="AI46" i="16"/>
  <c r="BL17" i="29"/>
  <c r="AX17" i="29"/>
  <c r="AJ17" i="29"/>
  <c r="V17" i="29"/>
  <c r="AB31" i="16"/>
  <c r="BO31" i="29"/>
  <c r="Y31" i="29"/>
  <c r="AM31" i="29"/>
  <c r="BA31" i="29"/>
  <c r="AE45" i="16"/>
  <c r="BI16" i="29"/>
  <c r="AU16" i="29"/>
  <c r="AG16" i="29"/>
  <c r="S16" i="29"/>
  <c r="Y30" i="16"/>
  <c r="AT30" i="29"/>
  <c r="BH30" i="29"/>
  <c r="AF30" i="29"/>
  <c r="R30" i="29"/>
  <c r="X44" i="16"/>
  <c r="P15" i="29"/>
  <c r="BG15" i="29"/>
  <c r="AS15" i="29"/>
  <c r="Q15" i="29"/>
  <c r="P47" i="29"/>
  <c r="B47" i="29" s="1"/>
  <c r="AE15" i="29"/>
  <c r="W29" i="16"/>
  <c r="BO28" i="29"/>
  <c r="Y28" i="29"/>
  <c r="AM28" i="29"/>
  <c r="BA28" i="29"/>
  <c r="AE42" i="16"/>
  <c r="BQ13" i="29"/>
  <c r="BC13" i="29"/>
  <c r="AO13" i="29"/>
  <c r="AA13" i="29"/>
  <c r="AG27" i="16"/>
  <c r="BN36" i="29"/>
  <c r="AL36" i="29"/>
  <c r="AZ36" i="29"/>
  <c r="X36" i="29"/>
  <c r="AD50" i="16"/>
  <c r="BA20" i="29"/>
  <c r="BO20" i="29"/>
  <c r="AM20" i="29"/>
  <c r="Y20" i="29"/>
  <c r="AE34" i="16"/>
  <c r="AT35" i="29"/>
  <c r="BH35" i="29"/>
  <c r="R35" i="29"/>
  <c r="AF35" i="29"/>
  <c r="X49" i="16"/>
  <c r="AF19" i="29"/>
  <c r="R19" i="29"/>
  <c r="AT19" i="29"/>
  <c r="BH19" i="29"/>
  <c r="X33" i="16"/>
  <c r="BB33" i="29"/>
  <c r="AN33" i="29"/>
  <c r="BP33" i="29"/>
  <c r="Z33" i="29"/>
  <c r="AF47" i="16"/>
  <c r="AC17" i="29"/>
  <c r="AI31" i="16"/>
  <c r="AV32" i="29"/>
  <c r="BJ32" i="29"/>
  <c r="AH32" i="29"/>
  <c r="T32" i="29"/>
  <c r="Z46" i="16"/>
  <c r="BQ16" i="29"/>
  <c r="AO16" i="29"/>
  <c r="BC16" i="29"/>
  <c r="AA16" i="29"/>
  <c r="AG30" i="16"/>
  <c r="BQ30" i="29"/>
  <c r="BC30" i="29"/>
  <c r="AA30" i="29"/>
  <c r="AO30" i="29"/>
  <c r="AG44" i="16"/>
  <c r="BN15" i="29"/>
  <c r="X15" i="29"/>
  <c r="AL15" i="29"/>
  <c r="AZ15" i="29"/>
  <c r="AD29" i="16"/>
  <c r="BL29" i="29"/>
  <c r="AX29" i="29"/>
  <c r="AJ29" i="29"/>
  <c r="V29" i="29"/>
  <c r="AB43" i="16"/>
  <c r="BK14" i="29"/>
  <c r="AW14" i="29"/>
  <c r="AI14" i="29"/>
  <c r="U14" i="29"/>
  <c r="AA28" i="16"/>
  <c r="AC27" i="29"/>
  <c r="AI41" i="16"/>
  <c r="BI13" i="29"/>
  <c r="AU13" i="29"/>
  <c r="S13" i="29"/>
  <c r="AG13" i="29"/>
  <c r="Y27" i="16"/>
  <c r="P64" i="29"/>
  <c r="B64" i="29" s="1"/>
  <c r="P32" i="29"/>
  <c r="BG32" i="29"/>
  <c r="Q32" i="29"/>
  <c r="AS32" i="29"/>
  <c r="AE32" i="29"/>
  <c r="W46" i="16"/>
  <c r="BN22" i="29"/>
  <c r="X22" i="29"/>
  <c r="AZ22" i="29"/>
  <c r="AL22" i="29"/>
  <c r="AD36" i="16"/>
  <c r="BR35" i="29"/>
  <c r="BD35" i="29"/>
  <c r="AP35" i="29"/>
  <c r="AB35" i="29"/>
  <c r="BI19" i="29"/>
  <c r="AU19" i="29"/>
  <c r="AG19" i="29"/>
  <c r="S19" i="29"/>
  <c r="Y33" i="16"/>
  <c r="AV30" i="29"/>
  <c r="BJ30" i="29"/>
  <c r="T30" i="29"/>
  <c r="AH30" i="29"/>
  <c r="Z44" i="16"/>
  <c r="AF12" i="29"/>
  <c r="BH12" i="29"/>
  <c r="AT12" i="29"/>
  <c r="R12" i="29"/>
  <c r="D11" i="29"/>
  <c r="X26" i="16"/>
  <c r="BI23" i="29"/>
  <c r="AU23" i="29"/>
  <c r="AG23" i="29"/>
  <c r="S23" i="29"/>
  <c r="Y37" i="16"/>
  <c r="AV34" i="29"/>
  <c r="BJ34" i="29"/>
  <c r="T34" i="29"/>
  <c r="AH34" i="29"/>
  <c r="Z48" i="16"/>
  <c r="AF33" i="29"/>
  <c r="BH33" i="29"/>
  <c r="R33" i="29"/>
  <c r="AT33" i="29"/>
  <c r="X47" i="16"/>
  <c r="AY17" i="29"/>
  <c r="AK17" i="29"/>
  <c r="BM17" i="29"/>
  <c r="W17" i="29"/>
  <c r="AC31" i="16"/>
  <c r="AN31" i="29"/>
  <c r="BB31" i="29"/>
  <c r="BP31" i="29"/>
  <c r="Z31" i="29"/>
  <c r="AF45" i="16"/>
  <c r="BJ16" i="29"/>
  <c r="AV16" i="29"/>
  <c r="AH16" i="29"/>
  <c r="T16" i="29"/>
  <c r="Z30" i="16"/>
  <c r="BI30" i="29"/>
  <c r="AU30" i="29"/>
  <c r="AG30" i="29"/>
  <c r="S30" i="29"/>
  <c r="Y44" i="16"/>
  <c r="BH15" i="29"/>
  <c r="R15" i="29"/>
  <c r="AT15" i="29"/>
  <c r="AF15" i="29"/>
  <c r="X29" i="16"/>
  <c r="BR28" i="29"/>
  <c r="AP28" i="29"/>
  <c r="AB28" i="29"/>
  <c r="BD28" i="29"/>
  <c r="BR13" i="29"/>
  <c r="BD13" i="29"/>
  <c r="AP13" i="29"/>
  <c r="AB13" i="29"/>
  <c r="BK27" i="29"/>
  <c r="U27" i="29"/>
  <c r="AW27" i="29"/>
  <c r="AI27" i="29"/>
  <c r="AA41" i="16"/>
  <c r="Y12" i="29"/>
  <c r="K11" i="29"/>
  <c r="BA12" i="29"/>
  <c r="BO12" i="29"/>
  <c r="AM12" i="29"/>
  <c r="AE26" i="16"/>
  <c r="AH35" i="29"/>
  <c r="BJ35" i="29"/>
  <c r="AV35" i="29"/>
  <c r="T35" i="29"/>
  <c r="Z49" i="16"/>
  <c r="AW19" i="29"/>
  <c r="AI19" i="29"/>
  <c r="U19" i="29"/>
  <c r="BK19" i="29"/>
  <c r="AA33" i="16"/>
  <c r="BQ33" i="29"/>
  <c r="AO33" i="29"/>
  <c r="BC33" i="29"/>
  <c r="AA33" i="29"/>
  <c r="AG47" i="16"/>
  <c r="P50" i="29"/>
  <c r="B50" i="29" s="1"/>
  <c r="P18" i="29"/>
  <c r="AS18" i="29"/>
  <c r="AE18" i="29"/>
  <c r="Q18" i="29"/>
  <c r="BG18" i="29"/>
  <c r="W32" i="16"/>
  <c r="BK32" i="29"/>
  <c r="AW32" i="29"/>
  <c r="AI32" i="29"/>
  <c r="U32" i="29"/>
  <c r="AA46" i="16"/>
  <c r="BR16" i="29"/>
  <c r="BD16" i="29"/>
  <c r="AP16" i="29"/>
  <c r="AB16" i="29"/>
  <c r="BR30" i="29"/>
  <c r="BD30" i="29"/>
  <c r="AP30" i="29"/>
  <c r="AB30" i="29"/>
  <c r="BA15" i="29"/>
  <c r="Y15" i="29"/>
  <c r="BO15" i="29"/>
  <c r="AM15" i="29"/>
  <c r="AE29" i="16"/>
  <c r="BM29" i="29"/>
  <c r="AY29" i="29"/>
  <c r="AK29" i="29"/>
  <c r="W29" i="29"/>
  <c r="AC43" i="16"/>
  <c r="BL14" i="29"/>
  <c r="AX14" i="29"/>
  <c r="AJ14" i="29"/>
  <c r="V14" i="29"/>
  <c r="AB28" i="16"/>
  <c r="P60" i="29"/>
  <c r="B60" i="29" s="1"/>
  <c r="P28" i="29"/>
  <c r="BG28" i="29"/>
  <c r="AS28" i="29"/>
  <c r="Q28" i="29"/>
  <c r="AE28" i="29"/>
  <c r="W42" i="16"/>
  <c r="BJ13" i="29"/>
  <c r="AV13" i="29"/>
  <c r="AH13" i="29"/>
  <c r="T13" i="29"/>
  <c r="Z27" i="16"/>
  <c r="BA26" i="29"/>
  <c r="Y26" i="29"/>
  <c r="AM26" i="29"/>
  <c r="BO26" i="29"/>
  <c r="AE40" i="16"/>
  <c r="BR19" i="29"/>
  <c r="BD19" i="29"/>
  <c r="AB19" i="29"/>
  <c r="AP19" i="29"/>
  <c r="BI33" i="29"/>
  <c r="AU33" i="29"/>
  <c r="S33" i="29"/>
  <c r="AG33" i="29"/>
  <c r="Y47" i="16"/>
  <c r="BA23" i="29"/>
  <c r="BO23" i="29"/>
  <c r="Y23" i="29"/>
  <c r="AM23" i="29"/>
  <c r="AE37" i="16"/>
  <c r="AC36" i="29"/>
  <c r="AI50" i="16"/>
  <c r="AT20" i="29"/>
  <c r="AF20" i="29"/>
  <c r="R20" i="29"/>
  <c r="BH20" i="29"/>
  <c r="X34" i="16"/>
  <c r="BI31" i="29"/>
  <c r="AU31" i="29"/>
  <c r="S31" i="29"/>
  <c r="AG31" i="29"/>
  <c r="Y45" i="16"/>
  <c r="P13" i="29"/>
  <c r="P45" i="29"/>
  <c r="B45" i="29" s="1"/>
  <c r="BG13" i="29"/>
  <c r="AE13" i="29"/>
  <c r="AS13" i="29"/>
  <c r="Q13" i="29"/>
  <c r="W27" i="16"/>
  <c r="AT24" i="29"/>
  <c r="AF24" i="29"/>
  <c r="R24" i="29"/>
  <c r="BH24" i="29"/>
  <c r="X38" i="16"/>
  <c r="BI35" i="29"/>
  <c r="AU35" i="29"/>
  <c r="S35" i="29"/>
  <c r="AG35" i="29"/>
  <c r="Y49" i="16"/>
  <c r="BQ31" i="29"/>
  <c r="BC31" i="29"/>
  <c r="AA31" i="29"/>
  <c r="AO31" i="29"/>
  <c r="AG45" i="16"/>
  <c r="AW16" i="29"/>
  <c r="U16" i="29"/>
  <c r="BK16" i="29"/>
  <c r="AI16" i="29"/>
  <c r="AA30" i="16"/>
  <c r="AJ30" i="29"/>
  <c r="BL30" i="29"/>
  <c r="AX30" i="29"/>
  <c r="V30" i="29"/>
  <c r="AB44" i="16"/>
  <c r="BI15" i="29"/>
  <c r="AU15" i="29"/>
  <c r="S15" i="29"/>
  <c r="AG15" i="29"/>
  <c r="Y29" i="16"/>
  <c r="AC28" i="29"/>
  <c r="AI42" i="16"/>
  <c r="P14" i="29"/>
  <c r="P46" i="29"/>
  <c r="B46" i="29" s="1"/>
  <c r="Q14" i="29"/>
  <c r="AE14" i="29"/>
  <c r="BG14" i="29"/>
  <c r="AS14" i="29"/>
  <c r="W28" i="16"/>
  <c r="AJ27" i="29"/>
  <c r="BL27" i="29"/>
  <c r="AX27" i="29"/>
  <c r="V27" i="29"/>
  <c r="AB41" i="16"/>
  <c r="BC12" i="29"/>
  <c r="AO12" i="29"/>
  <c r="AA12" i="29"/>
  <c r="BQ12" i="29"/>
  <c r="M11" i="29"/>
  <c r="AG26" i="16"/>
  <c r="AT26" i="29"/>
  <c r="BH26" i="29"/>
  <c r="AF26" i="29"/>
  <c r="R26" i="29"/>
  <c r="X40" i="16"/>
  <c r="Z39" i="29"/>
  <c r="BR33" i="29"/>
  <c r="BD33" i="29"/>
  <c r="AP33" i="29"/>
  <c r="AB33" i="29"/>
  <c r="BH18" i="29"/>
  <c r="AF18" i="29"/>
  <c r="R18" i="29"/>
  <c r="AT18" i="29"/>
  <c r="X32" i="16"/>
  <c r="BM32" i="29"/>
  <c r="AY32" i="29"/>
  <c r="AK32" i="29"/>
  <c r="W32" i="29"/>
  <c r="AC46" i="16"/>
  <c r="AC16" i="29"/>
  <c r="AI30" i="16"/>
  <c r="P31" i="29"/>
  <c r="P63" i="29"/>
  <c r="B63" i="29" s="1"/>
  <c r="BG31" i="29"/>
  <c r="AS31" i="29"/>
  <c r="AE31" i="29"/>
  <c r="Q31" i="29"/>
  <c r="W45" i="16"/>
  <c r="BP15" i="29"/>
  <c r="BB15" i="29"/>
  <c r="AN15" i="29"/>
  <c r="Z15" i="29"/>
  <c r="AF29" i="16"/>
  <c r="BN29" i="29"/>
  <c r="AL29" i="29"/>
  <c r="X29" i="29"/>
  <c r="AZ29" i="29"/>
  <c r="AD43" i="16"/>
  <c r="AY14" i="29"/>
  <c r="BM14" i="29"/>
  <c r="AK14" i="29"/>
  <c r="W14" i="29"/>
  <c r="AC28" i="16"/>
  <c r="AG28" i="29"/>
  <c r="BI28" i="29"/>
  <c r="AU28" i="29"/>
  <c r="S28" i="29"/>
  <c r="Y42" i="16"/>
  <c r="AW13" i="29"/>
  <c r="AI13" i="29"/>
  <c r="U13" i="29"/>
  <c r="BK13" i="29"/>
  <c r="AA27" i="16"/>
  <c r="BP26" i="29"/>
  <c r="BB26" i="29"/>
  <c r="AN26" i="29"/>
  <c r="Z26" i="29"/>
  <c r="AF40" i="16"/>
  <c r="BI12" i="29"/>
  <c r="AU12" i="29"/>
  <c r="S12" i="29"/>
  <c r="AG12" i="29"/>
  <c r="E11" i="29"/>
  <c r="Y26" i="16"/>
  <c r="BJ25" i="29"/>
  <c r="AH25" i="29"/>
  <c r="AV25" i="29"/>
  <c r="T25" i="29"/>
  <c r="Z39" i="16"/>
  <c r="AC20" i="29"/>
  <c r="AI34" i="16"/>
  <c r="AW34" i="29"/>
  <c r="U34" i="29"/>
  <c r="BK34" i="29"/>
  <c r="AI34" i="29"/>
  <c r="AA48" i="16"/>
  <c r="BQ24" i="29"/>
  <c r="BC24" i="29"/>
  <c r="AO24" i="29"/>
  <c r="AA24" i="29"/>
  <c r="AG38" i="16"/>
  <c r="AT38" i="29"/>
  <c r="BH38" i="29"/>
  <c r="R38" i="29"/>
  <c r="AF38" i="29"/>
  <c r="X52" i="16"/>
  <c r="P21" i="29"/>
  <c r="P53" i="29"/>
  <c r="B53" i="29" s="1"/>
  <c r="AS21" i="29"/>
  <c r="AE21" i="29"/>
  <c r="BG21" i="29"/>
  <c r="Q21" i="29"/>
  <c r="W35" i="16"/>
  <c r="AT32" i="29"/>
  <c r="AF32" i="29"/>
  <c r="BH32" i="29"/>
  <c r="R32" i="29"/>
  <c r="X46" i="16"/>
  <c r="AC13" i="29"/>
  <c r="AI27" i="16"/>
  <c r="P25" i="29"/>
  <c r="P57" i="29"/>
  <c r="B57" i="29" s="1"/>
  <c r="BG25" i="29"/>
  <c r="AE25" i="29"/>
  <c r="AS25" i="29"/>
  <c r="Q25" i="29"/>
  <c r="W39" i="16"/>
  <c r="AT36" i="29"/>
  <c r="AF36" i="29"/>
  <c r="BH36" i="29"/>
  <c r="R36" i="29"/>
  <c r="X50" i="16"/>
  <c r="AY30" i="29"/>
  <c r="AK30" i="29"/>
  <c r="BM30" i="29"/>
  <c r="W30" i="29"/>
  <c r="AC44" i="16"/>
  <c r="AH15" i="29"/>
  <c r="AV15" i="29"/>
  <c r="T15" i="29"/>
  <c r="BJ15" i="29"/>
  <c r="Z29" i="16"/>
  <c r="P61" i="29"/>
  <c r="B61" i="29" s="1"/>
  <c r="P29" i="29"/>
  <c r="AE29" i="29"/>
  <c r="BG29" i="29"/>
  <c r="AS29" i="29"/>
  <c r="Q29" i="29"/>
  <c r="W43" i="16"/>
  <c r="BH14" i="29"/>
  <c r="AT14" i="29"/>
  <c r="R14" i="29"/>
  <c r="AF14" i="29"/>
  <c r="X28" i="16"/>
  <c r="BN27" i="29"/>
  <c r="X27" i="29"/>
  <c r="AZ27" i="29"/>
  <c r="AL27" i="29"/>
  <c r="AD41" i="16"/>
  <c r="BD12" i="29"/>
  <c r="AP12" i="29"/>
  <c r="BR12" i="29"/>
  <c r="AB12" i="29"/>
  <c r="N11" i="29"/>
  <c r="BI26" i="29"/>
  <c r="AU26" i="29"/>
  <c r="AG26" i="29"/>
  <c r="S26" i="29"/>
  <c r="Y40" i="16"/>
  <c r="BO40" i="29"/>
  <c r="Y40" i="29"/>
  <c r="BA40" i="29"/>
  <c r="AM40" i="29"/>
  <c r="AE54" i="16"/>
  <c r="BO24" i="29"/>
  <c r="AM24" i="29"/>
  <c r="Y24" i="29"/>
  <c r="BA24" i="29"/>
  <c r="AE38" i="16"/>
  <c r="BB39" i="29"/>
  <c r="BA32" i="29"/>
  <c r="BO32" i="29"/>
  <c r="AM32" i="29"/>
  <c r="Y32" i="29"/>
  <c r="AE46" i="16"/>
  <c r="P49" i="29"/>
  <c r="B49" i="29" s="1"/>
  <c r="P17" i="29"/>
  <c r="AE17" i="29"/>
  <c r="BG17" i="29"/>
  <c r="Q17" i="29"/>
  <c r="AS17" i="29"/>
  <c r="W31" i="16"/>
  <c r="BH31" i="29"/>
  <c r="AT31" i="29"/>
  <c r="AF31" i="29"/>
  <c r="R31" i="29"/>
  <c r="X45" i="16"/>
  <c r="BD15" i="29"/>
  <c r="BR15" i="29"/>
  <c r="AP15" i="29"/>
  <c r="AB15" i="29"/>
  <c r="AN29" i="29"/>
  <c r="BB29" i="29"/>
  <c r="BP29" i="29"/>
  <c r="Z29" i="29"/>
  <c r="AF43" i="16"/>
  <c r="BA14" i="29"/>
  <c r="AM14" i="29"/>
  <c r="Y14" i="29"/>
  <c r="BO14" i="29"/>
  <c r="AE28" i="16"/>
  <c r="BJ28" i="29"/>
  <c r="AV28" i="29"/>
  <c r="AH28" i="29"/>
  <c r="T28" i="29"/>
  <c r="Z42" i="16"/>
  <c r="BL13" i="29"/>
  <c r="AX13" i="29"/>
  <c r="V13" i="29"/>
  <c r="AJ13" i="29"/>
  <c r="AB27" i="16"/>
  <c r="BQ26" i="29"/>
  <c r="BC26" i="29"/>
  <c r="AO26" i="29"/>
  <c r="AA26" i="29"/>
  <c r="AG40" i="16"/>
  <c r="BJ12" i="29"/>
  <c r="AV12" i="29"/>
  <c r="F11" i="29"/>
  <c r="T12" i="29"/>
  <c r="AH12" i="29"/>
  <c r="Z26" i="16"/>
  <c r="BK25" i="29"/>
  <c r="AW25" i="29"/>
  <c r="U25" i="29"/>
  <c r="AI25" i="29"/>
  <c r="AA39" i="16"/>
  <c r="AC39" i="29"/>
  <c r="AI53" i="16"/>
  <c r="AC23" i="29"/>
  <c r="AI37" i="16"/>
  <c r="AT22" i="29"/>
  <c r="AF22" i="29"/>
  <c r="R22" i="29"/>
  <c r="BH22" i="29"/>
  <c r="X36" i="16"/>
  <c r="AX35" i="29"/>
  <c r="BL35" i="29"/>
  <c r="AJ35" i="29"/>
  <c r="V35" i="29"/>
  <c r="AB49" i="16"/>
  <c r="BR25" i="29"/>
  <c r="BD25" i="29"/>
  <c r="AB25" i="29"/>
  <c r="AP25" i="29"/>
  <c r="AU39" i="29"/>
  <c r="BI39" i="29"/>
  <c r="S39" i="29"/>
  <c r="AG39" i="29"/>
  <c r="Y53" i="16"/>
  <c r="AC21" i="29"/>
  <c r="AI35" i="16"/>
  <c r="P33" i="29"/>
  <c r="P65" i="29"/>
  <c r="B65" i="29" s="1"/>
  <c r="BG33" i="29"/>
  <c r="AS33" i="29"/>
  <c r="AE33" i="29"/>
  <c r="Q33" i="29"/>
  <c r="W47" i="16"/>
  <c r="BR14" i="29"/>
  <c r="AB14" i="29"/>
  <c r="BD14" i="29"/>
  <c r="AP14" i="29"/>
  <c r="AC25" i="29"/>
  <c r="AI39" i="16"/>
  <c r="P37" i="29"/>
  <c r="P69" i="29"/>
  <c r="B69" i="29" s="1"/>
  <c r="BG37" i="29"/>
  <c r="AE37" i="29"/>
  <c r="AS37" i="29"/>
  <c r="Q37" i="29"/>
  <c r="W51" i="16"/>
  <c r="AT29" i="29"/>
  <c r="AF29" i="29"/>
  <c r="BH29" i="29"/>
  <c r="R29" i="29"/>
  <c r="X43" i="16"/>
  <c r="BI14" i="29"/>
  <c r="AG14" i="29"/>
  <c r="AU14" i="29"/>
  <c r="S14" i="29"/>
  <c r="Y28" i="16"/>
  <c r="BB27" i="29"/>
  <c r="AN27" i="29"/>
  <c r="BP27" i="29"/>
  <c r="Z27" i="29"/>
  <c r="AF41" i="16"/>
  <c r="AC12" i="29"/>
  <c r="O11" i="29"/>
  <c r="AI26" i="16"/>
  <c r="BJ26" i="29"/>
  <c r="T26" i="29"/>
  <c r="AH26" i="29"/>
  <c r="AV26" i="29"/>
  <c r="Z40" i="16"/>
  <c r="BQ40" i="29"/>
  <c r="BC40" i="29"/>
  <c r="AO40" i="29"/>
  <c r="AA40" i="29"/>
  <c r="AG54" i="16"/>
  <c r="BR24" i="29"/>
  <c r="AP24" i="29"/>
  <c r="AB24" i="29"/>
  <c r="BD24" i="29"/>
  <c r="BK39" i="29"/>
  <c r="AW39" i="29"/>
  <c r="AI39" i="29"/>
  <c r="U39" i="29"/>
  <c r="AA53" i="16"/>
  <c r="BL23" i="29"/>
  <c r="AX23" i="29"/>
  <c r="AJ23" i="29"/>
  <c r="V23" i="29"/>
  <c r="AB37" i="16"/>
  <c r="AN39" i="29"/>
  <c r="AH31" i="29"/>
  <c r="AV31" i="29"/>
  <c r="BJ31" i="29"/>
  <c r="T31" i="29"/>
  <c r="Z45" i="16"/>
  <c r="AC15" i="29"/>
  <c r="AI29" i="16"/>
  <c r="BQ29" i="29"/>
  <c r="BC29" i="29"/>
  <c r="AO29" i="29"/>
  <c r="AA29" i="29"/>
  <c r="AG43" i="16"/>
  <c r="BB14" i="29"/>
  <c r="AN14" i="29"/>
  <c r="BP14" i="29"/>
  <c r="Z14" i="29"/>
  <c r="AF28" i="16"/>
  <c r="BK28" i="29"/>
  <c r="AW28" i="29"/>
  <c r="U28" i="29"/>
  <c r="AI28" i="29"/>
  <c r="AA42" i="16"/>
  <c r="BM13" i="29"/>
  <c r="AY13" i="29"/>
  <c r="W13" i="29"/>
  <c r="AK13" i="29"/>
  <c r="AC27" i="16"/>
  <c r="AC26" i="29"/>
  <c r="AI40" i="16"/>
  <c r="AI12" i="29"/>
  <c r="G11" i="29"/>
  <c r="BK12" i="29"/>
  <c r="U12" i="29"/>
  <c r="AW12" i="29"/>
  <c r="AA26" i="16"/>
  <c r="BM25" i="29"/>
  <c r="AY25" i="29"/>
  <c r="AK25" i="29"/>
  <c r="W25" i="29"/>
  <c r="AC39" i="16"/>
  <c r="P72" i="29"/>
  <c r="B72" i="29" s="1"/>
  <c r="P40" i="29"/>
  <c r="BG40" i="29"/>
  <c r="AE40" i="29"/>
  <c r="AS40" i="29"/>
  <c r="Q40" i="29"/>
  <c r="W54" i="16"/>
  <c r="P56" i="29"/>
  <c r="B56" i="29" s="1"/>
  <c r="P24" i="29"/>
  <c r="AS24" i="29"/>
  <c r="BG24" i="29"/>
  <c r="Q24" i="29"/>
  <c r="AE24" i="29"/>
  <c r="W38" i="16"/>
  <c r="BM38" i="29"/>
  <c r="AY38" i="29"/>
  <c r="AK38" i="29"/>
  <c r="W38" i="29"/>
  <c r="AC52" i="16"/>
  <c r="Y22" i="29"/>
  <c r="BA22" i="29"/>
  <c r="BO22" i="29"/>
  <c r="AM22" i="29"/>
  <c r="AE36" i="16"/>
  <c r="AH23" i="29"/>
  <c r="AV23" i="29"/>
  <c r="BJ23" i="29"/>
  <c r="T23" i="29"/>
  <c r="Z37" i="16"/>
  <c r="BM36" i="29"/>
  <c r="AY36" i="29"/>
  <c r="AK36" i="29"/>
  <c r="W36" i="29"/>
  <c r="AC50" i="16"/>
  <c r="P27" i="29"/>
  <c r="P59" i="29"/>
  <c r="B59" i="29" s="1"/>
  <c r="AS27" i="29"/>
  <c r="BG27" i="29"/>
  <c r="Q27" i="29"/>
  <c r="AE27" i="29"/>
  <c r="W41" i="16"/>
  <c r="BJ40" i="29"/>
  <c r="AV40" i="29"/>
  <c r="AH40" i="29"/>
  <c r="T40" i="29"/>
  <c r="Z54" i="16"/>
  <c r="BR22" i="29"/>
  <c r="AP22" i="29"/>
  <c r="BD22" i="29"/>
  <c r="AB22" i="29"/>
  <c r="AC33" i="29"/>
  <c r="AI47" i="16"/>
  <c r="BQ15" i="29"/>
  <c r="BC15" i="29"/>
  <c r="AO15" i="29"/>
  <c r="AA15" i="29"/>
  <c r="AG29" i="16"/>
  <c r="BR26" i="29"/>
  <c r="BD26" i="29"/>
  <c r="AB26" i="29"/>
  <c r="AP26" i="29"/>
  <c r="AC37" i="29"/>
  <c r="AI51" i="16"/>
  <c r="BR27" i="29"/>
  <c r="AP27" i="29"/>
  <c r="AB27" i="29"/>
  <c r="BD27" i="29"/>
  <c r="BH13" i="29"/>
  <c r="AT13" i="29"/>
  <c r="AF13" i="29"/>
  <c r="R13" i="29"/>
  <c r="X27" i="16"/>
  <c r="BK26" i="29"/>
  <c r="AW26" i="29"/>
  <c r="AI26" i="29"/>
  <c r="U26" i="29"/>
  <c r="AA40" i="16"/>
  <c r="BR40" i="29"/>
  <c r="AP40" i="29"/>
  <c r="BD40" i="29"/>
  <c r="AB40" i="29"/>
  <c r="AC24" i="29"/>
  <c r="AI38" i="16"/>
  <c r="AJ39" i="29"/>
  <c r="AX39" i="29"/>
  <c r="V39" i="29"/>
  <c r="BL39" i="29"/>
  <c r="AB53" i="16"/>
  <c r="BM23" i="29"/>
  <c r="AK23" i="29"/>
  <c r="AY23" i="29"/>
  <c r="W23" i="29"/>
  <c r="AC37" i="16"/>
  <c r="P38" i="29"/>
  <c r="P70" i="29"/>
  <c r="B70" i="29" s="1"/>
  <c r="Q38" i="29"/>
  <c r="AE38" i="29"/>
  <c r="BG38" i="29"/>
  <c r="AS38" i="29"/>
  <c r="W52" i="16"/>
  <c r="P22" i="29"/>
  <c r="P54" i="29"/>
  <c r="B54" i="29" s="1"/>
  <c r="BG22" i="29"/>
  <c r="AE22" i="29"/>
  <c r="AS22" i="29"/>
  <c r="Q22" i="29"/>
  <c r="W36" i="16"/>
  <c r="BP39" i="29"/>
  <c r="AC29" i="29"/>
  <c r="AI43" i="16"/>
  <c r="BC14" i="29"/>
  <c r="AA14" i="29"/>
  <c r="AO14" i="29"/>
  <c r="BQ14" i="29"/>
  <c r="AG28" i="16"/>
  <c r="BM28" i="29"/>
  <c r="AK28" i="29"/>
  <c r="W28" i="29"/>
  <c r="AY28" i="29"/>
  <c r="AC42" i="16"/>
  <c r="BN13" i="29"/>
  <c r="AZ13" i="29"/>
  <c r="AL13" i="29"/>
  <c r="X13" i="29"/>
  <c r="AD27" i="16"/>
  <c r="AT27" i="29"/>
  <c r="BH27" i="29"/>
  <c r="R27" i="29"/>
  <c r="AF27" i="29"/>
  <c r="X41" i="16"/>
  <c r="BL12" i="29"/>
  <c r="AX12" i="29"/>
  <c r="H11" i="29"/>
  <c r="V12" i="29"/>
  <c r="AJ12" i="29"/>
  <c r="AB26" i="16"/>
  <c r="AZ25" i="29"/>
  <c r="AL25" i="29"/>
  <c r="BN25" i="29"/>
  <c r="X25" i="29"/>
  <c r="AD39" i="16"/>
  <c r="AT40" i="29"/>
  <c r="AF40" i="29"/>
  <c r="BH40" i="29"/>
  <c r="R40" i="29"/>
  <c r="X54" i="16"/>
  <c r="BI24" i="29"/>
  <c r="AG24" i="29"/>
  <c r="AU24" i="29"/>
  <c r="S24" i="29"/>
  <c r="Y38" i="16"/>
  <c r="BA38" i="29"/>
  <c r="AM38" i="29"/>
  <c r="Y38" i="29"/>
  <c r="BO38" i="29"/>
  <c r="AE52" i="16"/>
  <c r="AN22" i="29"/>
  <c r="BB22" i="29"/>
  <c r="BP22" i="29"/>
  <c r="Z22" i="29"/>
  <c r="AF36" i="16"/>
  <c r="AV37" i="29"/>
  <c r="BJ37" i="29"/>
  <c r="AH37" i="29"/>
  <c r="T37" i="29"/>
  <c r="Z51" i="16"/>
  <c r="AV21" i="29"/>
  <c r="BJ21" i="29"/>
  <c r="T21" i="29"/>
  <c r="AH21" i="29"/>
  <c r="Z35" i="16"/>
  <c r="BK24" i="29"/>
  <c r="U24" i="29"/>
  <c r="AI24" i="29"/>
  <c r="AW24" i="29"/>
  <c r="AA38" i="16"/>
  <c r="BN37" i="29"/>
  <c r="AZ37" i="29"/>
  <c r="AL37" i="29"/>
  <c r="X37" i="29"/>
  <c r="AD51" i="16"/>
  <c r="AT28" i="29"/>
  <c r="AF28" i="29"/>
  <c r="R28" i="29"/>
  <c r="BH28" i="29"/>
  <c r="X42" i="16"/>
  <c r="BP12" i="29"/>
  <c r="BB12" i="29"/>
  <c r="Z12" i="29"/>
  <c r="AN12" i="29"/>
  <c r="L11" i="29"/>
  <c r="AF26" i="16"/>
  <c r="BQ23" i="29"/>
  <c r="BC23" i="29"/>
  <c r="AO23" i="29"/>
  <c r="AA23" i="29"/>
  <c r="AG37" i="16"/>
  <c r="BR34" i="29"/>
  <c r="BD34" i="29"/>
  <c r="AP34" i="29"/>
  <c r="AB34" i="29"/>
  <c r="AN16" i="29"/>
  <c r="BB16" i="29"/>
  <c r="Z16" i="29"/>
  <c r="BP16" i="29"/>
  <c r="AF30" i="16"/>
  <c r="BQ27" i="29"/>
  <c r="AO27" i="29"/>
  <c r="BC27" i="29"/>
  <c r="AA27" i="29"/>
  <c r="AG41" i="16"/>
  <c r="BR38" i="29"/>
  <c r="BD38" i="29"/>
  <c r="AB38" i="29"/>
  <c r="AP38" i="29"/>
  <c r="BL26" i="29"/>
  <c r="AJ26" i="29"/>
  <c r="AX26" i="29"/>
  <c r="V26" i="29"/>
  <c r="AB40" i="16"/>
  <c r="P44" i="29"/>
  <c r="B44" i="29" s="1"/>
  <c r="AS12" i="29"/>
  <c r="AE12" i="29"/>
  <c r="Q12" i="29"/>
  <c r="C11" i="29"/>
  <c r="P12" i="29"/>
  <c r="BG12" i="29"/>
  <c r="W26" i="16"/>
  <c r="AT25" i="29"/>
  <c r="AF25" i="29"/>
  <c r="BH25" i="29"/>
  <c r="R25" i="29"/>
  <c r="X39" i="16"/>
  <c r="BN39" i="29"/>
  <c r="AZ39" i="29"/>
  <c r="X39" i="29"/>
  <c r="AL39" i="29"/>
  <c r="AD53" i="16"/>
  <c r="BN23" i="29"/>
  <c r="AZ23" i="29"/>
  <c r="X23" i="29"/>
  <c r="AL23" i="29"/>
  <c r="AD37" i="16"/>
  <c r="BI38" i="29"/>
  <c r="AG38" i="29"/>
  <c r="AU38" i="29"/>
  <c r="S38" i="29"/>
  <c r="Y52" i="16"/>
  <c r="BI22" i="29"/>
  <c r="AG22" i="29"/>
  <c r="AU22" i="29"/>
  <c r="S22" i="29"/>
  <c r="Y36" i="16"/>
  <c r="BO36" i="29"/>
  <c r="BA36" i="29"/>
  <c r="Y36" i="29"/>
  <c r="AM36" i="29"/>
  <c r="AE50" i="16"/>
  <c r="BP20" i="29"/>
  <c r="BB20" i="29"/>
  <c r="AN20" i="29"/>
  <c r="Z20" i="29"/>
  <c r="AF34" i="16"/>
  <c r="BN28" i="29"/>
  <c r="AZ28" i="29"/>
  <c r="AL28" i="29"/>
  <c r="X28" i="29"/>
  <c r="AD42" i="16"/>
  <c r="AN13" i="29"/>
  <c r="BB13" i="29"/>
  <c r="Z13" i="29"/>
  <c r="BP13" i="29"/>
  <c r="AF27" i="16"/>
  <c r="BI27" i="29"/>
  <c r="AU27" i="29"/>
  <c r="S27" i="29"/>
  <c r="AG27" i="29"/>
  <c r="Y41" i="16"/>
  <c r="AY12" i="29"/>
  <c r="I11" i="29"/>
  <c r="W12" i="29"/>
  <c r="BM12" i="29"/>
  <c r="AK12" i="29"/>
  <c r="AC26" i="16"/>
  <c r="AN25" i="29"/>
  <c r="BB25" i="29"/>
  <c r="BP25" i="29"/>
  <c r="Z25" i="29"/>
  <c r="AF39" i="16"/>
  <c r="BI40" i="29"/>
  <c r="AU40" i="29"/>
  <c r="AG40" i="29"/>
  <c r="S40" i="29"/>
  <c r="Y54" i="16"/>
  <c r="AV24" i="29"/>
  <c r="BJ24" i="29"/>
  <c r="T24" i="29"/>
  <c r="AH24" i="29"/>
  <c r="Z38" i="16"/>
  <c r="BQ38" i="29"/>
  <c r="AO38" i="29"/>
  <c r="BC38" i="29"/>
  <c r="AA38" i="29"/>
  <c r="AG52" i="16"/>
  <c r="BC22" i="29"/>
  <c r="AO22" i="29"/>
  <c r="BQ22" i="29"/>
  <c r="AA22" i="29"/>
  <c r="AG36" i="16"/>
  <c r="BK37" i="29"/>
  <c r="AW37" i="29"/>
  <c r="AI37" i="29"/>
  <c r="U37" i="29"/>
  <c r="AA51" i="16"/>
  <c r="AJ21" i="29"/>
  <c r="BL21" i="29"/>
  <c r="AX21" i="29"/>
  <c r="V21" i="29"/>
  <c r="AB35" i="16"/>
  <c r="AC35" i="29"/>
  <c r="AI49" i="16"/>
  <c r="AC19" i="29"/>
  <c r="AI33" i="16"/>
  <c r="AX25" i="29"/>
  <c r="BL25" i="29"/>
  <c r="AJ25" i="29"/>
  <c r="V25" i="29"/>
  <c r="AB39" i="16"/>
  <c r="BB38" i="29"/>
  <c r="AN38" i="29"/>
  <c r="BP38" i="29"/>
  <c r="Z38" i="29"/>
  <c r="AF52" i="16"/>
  <c r="BI29" i="29"/>
  <c r="AU29" i="29"/>
  <c r="S29" i="29"/>
  <c r="AG29" i="29"/>
  <c r="Y43" i="16"/>
  <c r="BO13" i="29"/>
  <c r="BA13" i="29"/>
  <c r="AM13" i="29"/>
  <c r="Y13" i="29"/>
  <c r="AE27" i="16"/>
  <c r="AN24" i="29"/>
  <c r="BP24" i="29"/>
  <c r="Z24" i="29"/>
  <c r="BB24" i="29"/>
  <c r="AF38" i="16"/>
  <c r="BQ35" i="29"/>
  <c r="BC35" i="29"/>
  <c r="AO35" i="29"/>
  <c r="AA35" i="29"/>
  <c r="AG49" i="16"/>
  <c r="BA17" i="29"/>
  <c r="BO17" i="29"/>
  <c r="Y17" i="29"/>
  <c r="AM17" i="29"/>
  <c r="AE31" i="16"/>
  <c r="AN28" i="29"/>
  <c r="BB28" i="29"/>
  <c r="Z28" i="29"/>
  <c r="BP28" i="29"/>
  <c r="AF42" i="16"/>
  <c r="BQ39" i="29"/>
  <c r="BC39" i="29"/>
  <c r="AA39" i="29"/>
  <c r="AO39" i="29"/>
  <c r="AG53" i="16"/>
  <c r="BI25" i="29"/>
  <c r="AG25" i="29"/>
  <c r="AU25" i="29"/>
  <c r="S25" i="29"/>
  <c r="Y39" i="16"/>
  <c r="BO39" i="29"/>
  <c r="BA39" i="29"/>
  <c r="Y39" i="29"/>
  <c r="AM39" i="29"/>
  <c r="AE53" i="16"/>
  <c r="BB23" i="29"/>
  <c r="AN23" i="29"/>
  <c r="BP23" i="29"/>
  <c r="Z23" i="29"/>
  <c r="AF37" i="16"/>
  <c r="BJ38" i="29"/>
  <c r="T38" i="29"/>
  <c r="AH38" i="29"/>
  <c r="AV38" i="29"/>
  <c r="Z52" i="16"/>
  <c r="AW22" i="29"/>
  <c r="U22" i="29"/>
  <c r="BK22" i="29"/>
  <c r="AI22" i="29"/>
  <c r="AA36" i="16"/>
  <c r="BQ36" i="29"/>
  <c r="BC36" i="29"/>
  <c r="AA36" i="29"/>
  <c r="AO36" i="29"/>
  <c r="AG50" i="16"/>
  <c r="BQ20" i="29"/>
  <c r="AO20" i="29"/>
  <c r="BC20" i="29"/>
  <c r="AA20" i="29"/>
  <c r="AG34" i="16"/>
  <c r="BK35" i="29"/>
  <c r="U35" i="29"/>
  <c r="AI35" i="29"/>
  <c r="AW35" i="29"/>
  <c r="AA49" i="16"/>
  <c r="BL19" i="29"/>
  <c r="AJ19" i="29"/>
  <c r="AX19" i="29"/>
  <c r="V19" i="29"/>
  <c r="AB33" i="16"/>
  <c r="BJ27" i="29"/>
  <c r="AH27" i="29"/>
  <c r="T27" i="29"/>
  <c r="AV27" i="29"/>
  <c r="Z41" i="16"/>
  <c r="BN12" i="29"/>
  <c r="AZ12" i="29"/>
  <c r="AL12" i="29"/>
  <c r="J11" i="29"/>
  <c r="X12" i="29"/>
  <c r="AD26" i="16"/>
  <c r="BQ25" i="29"/>
  <c r="BC25" i="29"/>
  <c r="AA25" i="29"/>
  <c r="AO25" i="29"/>
  <c r="AG39" i="16"/>
  <c r="AW40" i="29"/>
  <c r="U40" i="29"/>
  <c r="BK40" i="29"/>
  <c r="AI40" i="29"/>
  <c r="AA54" i="16"/>
  <c r="AJ24" i="29"/>
  <c r="BL24" i="29"/>
  <c r="AX24" i="29"/>
  <c r="V24" i="29"/>
  <c r="AB38" i="16"/>
  <c r="AC38" i="29"/>
  <c r="AI52" i="16"/>
  <c r="AC22" i="29"/>
  <c r="AI36" i="16"/>
  <c r="BL37" i="29"/>
  <c r="AJ37" i="29"/>
  <c r="V37" i="29"/>
  <c r="AX37" i="29"/>
  <c r="AB51" i="16"/>
  <c r="BN21" i="29"/>
  <c r="X21" i="29"/>
  <c r="AL21" i="29"/>
  <c r="AZ21" i="29"/>
  <c r="AD35" i="16"/>
  <c r="P68" i="29"/>
  <c r="B68" i="29" s="1"/>
  <c r="P36" i="29"/>
  <c r="BG36" i="29"/>
  <c r="AS36" i="29"/>
  <c r="Q36" i="29"/>
  <c r="AE36" i="29"/>
  <c r="W50" i="16"/>
  <c r="P52" i="29"/>
  <c r="B52" i="29" s="1"/>
  <c r="P20" i="29"/>
  <c r="BG20" i="29"/>
  <c r="AS20" i="29"/>
  <c r="AE20" i="29"/>
  <c r="Q20" i="29"/>
  <c r="W34" i="16"/>
  <c r="BN34" i="29"/>
  <c r="AL34" i="29"/>
  <c r="AZ34" i="29"/>
  <c r="X34" i="29"/>
  <c r="AD48" i="16"/>
  <c r="BP18" i="29"/>
  <c r="Z18" i="29"/>
  <c r="BB18" i="29"/>
  <c r="AN18" i="29"/>
  <c r="AF32" i="16"/>
  <c r="BM26" i="29"/>
  <c r="AY26" i="29"/>
  <c r="W26" i="29"/>
  <c r="AK26" i="29"/>
  <c r="AC40" i="16"/>
  <c r="BR39" i="29"/>
  <c r="AP39" i="29"/>
  <c r="BD39" i="29"/>
  <c r="AB39" i="29"/>
  <c r="BK30" i="29"/>
  <c r="U30" i="29"/>
  <c r="AW30" i="29"/>
  <c r="AI30" i="29"/>
  <c r="AA44" i="16"/>
  <c r="AZ14" i="29"/>
  <c r="BN14" i="29"/>
  <c r="AL14" i="29"/>
  <c r="X14" i="29"/>
  <c r="AD28" i="16"/>
  <c r="BO25" i="29"/>
  <c r="Y25" i="29"/>
  <c r="BA25" i="29"/>
  <c r="AM25" i="29"/>
  <c r="AE39" i="16"/>
  <c r="BB36" i="29"/>
  <c r="Z36" i="29"/>
  <c r="AN36" i="29"/>
  <c r="BP36" i="29"/>
  <c r="AF50" i="16"/>
  <c r="BN18" i="29"/>
  <c r="AL18" i="29"/>
  <c r="AZ18" i="29"/>
  <c r="X18" i="29"/>
  <c r="AD32" i="16"/>
  <c r="BA29" i="29"/>
  <c r="Y29" i="29"/>
  <c r="BO29" i="29"/>
  <c r="AM29" i="29"/>
  <c r="AE43" i="16"/>
  <c r="AN40" i="29"/>
  <c r="Z40" i="29"/>
  <c r="BB40" i="29"/>
  <c r="BP40" i="29"/>
  <c r="AF54" i="16"/>
  <c r="BR23" i="29"/>
  <c r="BD23" i="29"/>
  <c r="AP23" i="29"/>
  <c r="AB23" i="29"/>
  <c r="BK38" i="29"/>
  <c r="AI38" i="29"/>
  <c r="U38" i="29"/>
  <c r="AW38" i="29"/>
  <c r="AA52" i="16"/>
  <c r="BL22" i="29"/>
  <c r="AX22" i="29"/>
  <c r="AJ22" i="29"/>
  <c r="V22" i="29"/>
  <c r="AB36" i="16"/>
  <c r="BR36" i="29"/>
  <c r="BD36" i="29"/>
  <c r="AP36" i="29"/>
  <c r="AB36" i="29"/>
  <c r="BD20" i="29"/>
  <c r="AP20" i="29"/>
  <c r="BR20" i="29"/>
  <c r="AB20" i="29"/>
  <c r="BM35" i="29"/>
  <c r="AY35" i="29"/>
  <c r="AK35" i="29"/>
  <c r="W35" i="29"/>
  <c r="AC49" i="16"/>
  <c r="AZ19" i="29"/>
  <c r="AL19" i="29"/>
  <c r="X19" i="29"/>
  <c r="BN19" i="29"/>
  <c r="AD33" i="16"/>
  <c r="P34" i="29"/>
  <c r="P66" i="29"/>
  <c r="B66" i="29" s="1"/>
  <c r="AS34" i="29"/>
  <c r="Q34" i="29"/>
  <c r="BG34" i="29"/>
  <c r="AE34" i="29"/>
  <c r="W48" i="16"/>
  <c r="BI18" i="29"/>
  <c r="AG18" i="29"/>
  <c r="S18" i="29"/>
  <c r="AU18" i="29"/>
  <c r="Y32" i="16"/>
  <c r="P26" i="29"/>
  <c r="P58" i="29"/>
  <c r="B58" i="29" s="1"/>
  <c r="BG26" i="29"/>
  <c r="Q26" i="29"/>
  <c r="AS26" i="29"/>
  <c r="AE26" i="29"/>
  <c r="W40" i="16"/>
  <c r="BM40" i="29"/>
  <c r="AY40" i="29"/>
  <c r="AK40" i="29"/>
  <c r="W40" i="29"/>
  <c r="AC54" i="16"/>
  <c r="BM24" i="29"/>
  <c r="AY24" i="29"/>
  <c r="AK24" i="29"/>
  <c r="W24" i="29"/>
  <c r="AC38" i="16"/>
  <c r="P39" i="29"/>
  <c r="BG39" i="29"/>
  <c r="P71" i="29"/>
  <c r="B71" i="29" s="1"/>
  <c r="Q39" i="29"/>
  <c r="AE39" i="29"/>
  <c r="AS39" i="29"/>
  <c r="W53" i="16"/>
  <c r="P23" i="29"/>
  <c r="P55" i="29"/>
  <c r="B55" i="29" s="1"/>
  <c r="BG23" i="29"/>
  <c r="AS23" i="29"/>
  <c r="Q23" i="29"/>
  <c r="AE23" i="29"/>
  <c r="W37" i="16"/>
  <c r="BM37" i="29"/>
  <c r="AY37" i="29"/>
  <c r="W37" i="29"/>
  <c r="AK37" i="29"/>
  <c r="AC51" i="16"/>
  <c r="BA21" i="29"/>
  <c r="Y21" i="29"/>
  <c r="BO21" i="29"/>
  <c r="AM21" i="29"/>
  <c r="AE35" i="16"/>
  <c r="AU36" i="29"/>
  <c r="S36" i="29"/>
  <c r="BI36" i="29"/>
  <c r="AG36" i="29"/>
  <c r="Y50" i="16"/>
  <c r="AU20" i="29"/>
  <c r="S20" i="29"/>
  <c r="BI20" i="29"/>
  <c r="AG20" i="29"/>
  <c r="Y34" i="16"/>
  <c r="BO34" i="29"/>
  <c r="Y34" i="29"/>
  <c r="AM34" i="29"/>
  <c r="BA34" i="29"/>
  <c r="AE48" i="16"/>
  <c r="BQ18" i="29"/>
  <c r="BC18" i="29"/>
  <c r="AO18" i="29"/>
  <c r="AA18" i="29"/>
  <c r="AG32" i="16"/>
  <c r="AV33" i="29"/>
  <c r="BJ33" i="29"/>
  <c r="AH33" i="29"/>
  <c r="T33" i="29"/>
  <c r="Z47" i="16"/>
  <c r="BN17" i="29"/>
  <c r="AL17" i="29"/>
  <c r="X17" i="29"/>
  <c r="AZ17" i="29"/>
  <c r="AD31" i="16"/>
  <c r="BO27" i="29"/>
  <c r="BA27" i="29"/>
  <c r="Y27" i="29"/>
  <c r="AM27" i="29"/>
  <c r="AE41" i="16"/>
  <c r="AC40" i="29"/>
  <c r="AI54" i="16"/>
  <c r="BL31" i="29"/>
  <c r="AX31" i="29"/>
  <c r="V31" i="29"/>
  <c r="AJ31" i="29"/>
  <c r="AB45" i="16"/>
  <c r="BM15" i="29"/>
  <c r="AY15" i="29"/>
  <c r="W15" i="29"/>
  <c r="AK15" i="29"/>
  <c r="AC29" i="16"/>
  <c r="BN26" i="29"/>
  <c r="AZ26" i="29"/>
  <c r="AL26" i="29"/>
  <c r="X26" i="29"/>
  <c r="AD40" i="16"/>
  <c r="BO37" i="29"/>
  <c r="BA37" i="29"/>
  <c r="AM37" i="29"/>
  <c r="Y37" i="29"/>
  <c r="AE51" i="16"/>
  <c r="BM19" i="29"/>
  <c r="AY19" i="29"/>
  <c r="W19" i="29"/>
  <c r="AK19" i="29"/>
  <c r="AC33" i="16"/>
  <c r="BN30" i="29"/>
  <c r="AZ30" i="29"/>
  <c r="AL30" i="29"/>
  <c r="X30" i="29"/>
  <c r="AD44" i="16"/>
  <c r="BL38" i="29"/>
  <c r="AX38" i="29"/>
  <c r="AJ38" i="29"/>
  <c r="V38" i="29"/>
  <c r="AB52" i="16"/>
  <c r="BM22" i="29"/>
  <c r="AY22" i="29"/>
  <c r="AK22" i="29"/>
  <c r="W22" i="29"/>
  <c r="AC36" i="16"/>
  <c r="BH37" i="29"/>
  <c r="AT37" i="29"/>
  <c r="AF37" i="29"/>
  <c r="R37" i="29"/>
  <c r="X51" i="16"/>
  <c r="BH21" i="29"/>
  <c r="AF21" i="29"/>
  <c r="AT21" i="29"/>
  <c r="R21" i="29"/>
  <c r="X35" i="16"/>
  <c r="BN35" i="29"/>
  <c r="AL35" i="29"/>
  <c r="AZ35" i="29"/>
  <c r="X35" i="29"/>
  <c r="AD49" i="16"/>
  <c r="BO19" i="29"/>
  <c r="BA19" i="29"/>
  <c r="AM19" i="29"/>
  <c r="Y19" i="29"/>
  <c r="AE33" i="16"/>
  <c r="BH34" i="29"/>
  <c r="AF34" i="29"/>
  <c r="R34" i="29"/>
  <c r="AT34" i="29"/>
  <c r="X48" i="16"/>
  <c r="BK18" i="29"/>
  <c r="U18" i="29"/>
  <c r="AW18" i="29"/>
  <c r="AI18" i="29"/>
  <c r="AA32" i="16"/>
  <c r="BP32" i="29"/>
  <c r="BB32" i="29"/>
  <c r="AN32" i="29"/>
  <c r="Z32" i="29"/>
  <c r="AF46" i="16"/>
  <c r="AF17" i="29"/>
  <c r="R17" i="29"/>
  <c r="BH17" i="29"/>
  <c r="AT17" i="29"/>
  <c r="X31" i="16"/>
  <c r="AJ18" i="28"/>
  <c r="AJ165" i="28" s="1"/>
  <c r="AI173" i="28"/>
  <c r="AI157" i="28"/>
  <c r="AP242" i="28"/>
  <c r="AP236" i="28"/>
  <c r="AP431" i="28"/>
  <c r="BD295" i="28"/>
  <c r="BD282" i="28"/>
  <c r="BD279" i="28"/>
  <c r="BD307" i="28"/>
  <c r="BD294" i="28"/>
  <c r="BD291" i="28"/>
  <c r="BD278" i="28"/>
  <c r="BD306" i="28"/>
  <c r="BD303" i="28"/>
  <c r="BD290" i="28"/>
  <c r="BD289" i="28"/>
  <c r="BD286" i="28"/>
  <c r="BD302" i="28"/>
  <c r="BD301" i="28"/>
  <c r="BD298" i="28"/>
  <c r="BD285" i="28"/>
  <c r="BD284" i="28"/>
  <c r="BD281" i="28"/>
  <c r="BD297" i="28"/>
  <c r="BD296" i="28"/>
  <c r="BE23" i="28"/>
  <c r="BE292" i="28" s="1"/>
  <c r="BD293" i="28"/>
  <c r="BD280" i="28"/>
  <c r="BD308" i="28"/>
  <c r="BD305" i="28"/>
  <c r="BD292" i="28"/>
  <c r="BD288" i="28"/>
  <c r="BD304" i="28"/>
  <c r="AP408" i="28"/>
  <c r="BD300" i="28"/>
  <c r="AX420" i="28"/>
  <c r="AX426" i="28"/>
  <c r="AX418" i="28"/>
  <c r="AX402" i="28"/>
  <c r="AX408" i="28"/>
  <c r="AX413" i="28"/>
  <c r="AX404" i="28"/>
  <c r="AX424" i="28"/>
  <c r="AX425" i="28"/>
  <c r="AX414" i="28"/>
  <c r="AX405" i="28"/>
  <c r="AX415" i="28"/>
  <c r="AX422" i="28"/>
  <c r="AX417" i="28"/>
  <c r="AX427" i="28"/>
  <c r="AX416" i="28"/>
  <c r="AX429" i="28"/>
  <c r="AX411" i="28"/>
  <c r="AX419" i="28"/>
  <c r="AX407" i="28"/>
  <c r="AX431" i="28"/>
  <c r="AX412" i="28"/>
  <c r="AX409" i="28"/>
  <c r="AY24" i="28"/>
  <c r="AY418" i="28" s="1"/>
  <c r="AX428" i="28"/>
  <c r="AX421" i="28"/>
  <c r="AX432" i="28"/>
  <c r="AX403" i="28"/>
  <c r="AW304" i="28"/>
  <c r="AW291" i="28"/>
  <c r="AW290" i="28"/>
  <c r="BD83" i="28"/>
  <c r="AP428" i="28"/>
  <c r="AP420" i="28"/>
  <c r="AP419" i="28"/>
  <c r="BD87" i="28"/>
  <c r="AX294" i="28"/>
  <c r="AX281" i="28"/>
  <c r="AW299" i="28"/>
  <c r="BD86" i="28"/>
  <c r="AP415" i="28"/>
  <c r="AP432" i="28"/>
  <c r="AP414" i="28"/>
  <c r="BD63" i="28"/>
  <c r="AX289" i="28"/>
  <c r="AX305" i="28"/>
  <c r="AW282" i="28"/>
  <c r="AW298" i="28"/>
  <c r="AW297" i="28"/>
  <c r="BD88" i="28"/>
  <c r="AP406" i="28"/>
  <c r="AP412" i="28"/>
  <c r="AP426" i="28"/>
  <c r="AY23" i="28"/>
  <c r="AY293" i="28" s="1"/>
  <c r="AX301" i="28"/>
  <c r="AX288" i="28"/>
  <c r="BD84" i="28"/>
  <c r="AW294" i="28"/>
  <c r="AW281" i="28"/>
  <c r="BD69" i="28"/>
  <c r="AQ24" i="28"/>
  <c r="AQ422" i="28" s="1"/>
  <c r="BD62" i="28"/>
  <c r="AP402" i="28"/>
  <c r="AP418" i="28"/>
  <c r="AP409" i="28"/>
  <c r="BD91" i="28"/>
  <c r="BD77" i="28"/>
  <c r="BD82" i="28"/>
  <c r="AX285" i="28"/>
  <c r="AX284" i="28"/>
  <c r="AX300" i="28"/>
  <c r="AW306" i="28"/>
  <c r="AW293" i="28"/>
  <c r="BD64" i="28"/>
  <c r="AP404" i="28"/>
  <c r="AP430" i="28"/>
  <c r="AP421" i="28"/>
  <c r="AX297" i="28"/>
  <c r="AX296" i="28"/>
  <c r="AX283" i="28"/>
  <c r="BD72" i="28"/>
  <c r="AW289" i="28"/>
  <c r="AW305" i="28"/>
  <c r="BD73" i="28"/>
  <c r="BD90" i="28"/>
  <c r="BE22" i="28"/>
  <c r="BE61" i="28" s="1"/>
  <c r="AP410" i="28"/>
  <c r="AP403" i="28"/>
  <c r="AP423" i="28"/>
  <c r="BD67" i="28"/>
  <c r="AX280" i="28"/>
  <c r="AX308" i="28"/>
  <c r="AX295" i="28"/>
  <c r="AW285" i="28"/>
  <c r="AW301" i="28"/>
  <c r="AW288" i="28"/>
  <c r="BD71" i="28"/>
  <c r="AP424" i="28"/>
  <c r="AP413" i="28"/>
  <c r="BD75" i="28"/>
  <c r="AX292" i="28"/>
  <c r="AX279" i="28"/>
  <c r="AX307" i="28"/>
  <c r="AW284" i="28"/>
  <c r="AW300" i="28"/>
  <c r="BD66" i="28"/>
  <c r="AP407" i="28"/>
  <c r="AP425" i="28"/>
  <c r="AX304" i="28"/>
  <c r="AX291" i="28"/>
  <c r="AX278" i="28"/>
  <c r="AW278" i="28"/>
  <c r="AW296" i="28"/>
  <c r="AW283" i="28"/>
  <c r="BD81" i="28"/>
  <c r="BD74" i="28"/>
  <c r="AP411" i="28"/>
  <c r="AP427" i="28"/>
  <c r="BD89" i="28"/>
  <c r="AX287" i="28"/>
  <c r="AX303" i="28"/>
  <c r="AX290" i="28"/>
  <c r="AW286" i="28"/>
  <c r="BD68" i="28"/>
  <c r="AW280" i="28"/>
  <c r="AW308" i="28"/>
  <c r="AW295" i="28"/>
  <c r="BD76" i="28"/>
  <c r="AP405" i="28"/>
  <c r="AP417" i="28"/>
  <c r="AX299" i="28"/>
  <c r="AX286" i="28"/>
  <c r="AX302" i="28"/>
  <c r="AW292" i="28"/>
  <c r="AW279" i="28"/>
  <c r="AW307" i="28"/>
  <c r="BD85" i="28"/>
  <c r="AP416" i="28"/>
  <c r="BD79" i="28"/>
  <c r="BD65" i="28"/>
  <c r="BD70" i="28"/>
  <c r="AX282" i="28"/>
  <c r="AX211" i="28"/>
  <c r="AW198" i="28"/>
  <c r="AW187" i="28"/>
  <c r="AI62" i="28"/>
  <c r="AP230" i="28"/>
  <c r="AP224" i="28"/>
  <c r="AP240" i="28"/>
  <c r="AI61" i="28"/>
  <c r="AY19" i="28"/>
  <c r="AY204" i="28" s="1"/>
  <c r="AX198" i="28"/>
  <c r="AX187" i="28"/>
  <c r="AW205" i="28"/>
  <c r="AW194" i="28"/>
  <c r="AI172" i="28"/>
  <c r="AI69" i="28"/>
  <c r="AP237" i="28"/>
  <c r="AP231" i="28"/>
  <c r="AI78" i="28"/>
  <c r="AX200" i="28"/>
  <c r="AX205" i="28"/>
  <c r="AX194" i="28"/>
  <c r="AW211" i="28"/>
  <c r="AI74" i="28"/>
  <c r="AP227" i="28"/>
  <c r="AP243" i="28"/>
  <c r="AI73" i="28"/>
  <c r="AX188" i="28"/>
  <c r="AX207" i="28"/>
  <c r="AX206" i="28"/>
  <c r="AI63" i="28"/>
  <c r="AP219" i="28"/>
  <c r="AW190" i="28"/>
  <c r="AW200" i="28"/>
  <c r="AW189" i="28"/>
  <c r="AI67" i="28"/>
  <c r="AQ20" i="28"/>
  <c r="AQ242" i="28" s="1"/>
  <c r="AP239" i="28"/>
  <c r="AP226" i="28"/>
  <c r="AX212" i="28"/>
  <c r="AX202" i="28"/>
  <c r="AX201" i="28"/>
  <c r="AI87" i="28"/>
  <c r="AI68" i="28"/>
  <c r="AX193" i="28"/>
  <c r="AI71" i="28"/>
  <c r="AW195" i="28"/>
  <c r="AW212" i="28"/>
  <c r="AW201" i="28"/>
  <c r="AI64" i="28"/>
  <c r="AI72" i="28"/>
  <c r="AI89" i="28"/>
  <c r="AP220" i="28"/>
  <c r="AP222" i="28"/>
  <c r="AP238" i="28"/>
  <c r="AI80" i="28"/>
  <c r="AX196" i="28"/>
  <c r="AX214" i="28"/>
  <c r="AX213" i="28"/>
  <c r="AI83" i="28"/>
  <c r="AW185" i="28"/>
  <c r="AW202" i="28"/>
  <c r="AW213" i="28"/>
  <c r="AI81" i="28"/>
  <c r="AP232" i="28"/>
  <c r="AP234" i="28"/>
  <c r="AP221" i="28"/>
  <c r="AI70" i="28"/>
  <c r="AI90" i="28"/>
  <c r="AX189" i="28"/>
  <c r="AX185" i="28"/>
  <c r="AX208" i="28"/>
  <c r="AI88" i="28"/>
  <c r="AW197" i="28"/>
  <c r="AW191" i="28"/>
  <c r="AW214" i="28"/>
  <c r="AW208" i="28"/>
  <c r="AI86" i="28"/>
  <c r="AP244" i="28"/>
  <c r="AP246" i="28"/>
  <c r="AP233" i="28"/>
  <c r="AI85" i="28"/>
  <c r="AX191" i="28"/>
  <c r="AX197" i="28"/>
  <c r="AX195" i="28"/>
  <c r="AW206" i="28"/>
  <c r="AW207" i="28"/>
  <c r="AW209" i="28"/>
  <c r="AW203" i="28"/>
  <c r="AI79" i="28"/>
  <c r="AP223" i="28"/>
  <c r="AP217" i="28"/>
  <c r="AP245" i="28"/>
  <c r="AX203" i="28"/>
  <c r="AX209" i="28"/>
  <c r="AP225" i="28"/>
  <c r="AW196" i="28"/>
  <c r="AW192" i="28"/>
  <c r="AW215" i="28"/>
  <c r="AI76" i="28"/>
  <c r="AI84" i="28"/>
  <c r="AI65" i="28"/>
  <c r="AP235" i="28"/>
  <c r="AP229" i="28"/>
  <c r="AP216" i="28"/>
  <c r="AX215" i="28"/>
  <c r="AX192" i="28"/>
  <c r="AW193" i="28"/>
  <c r="AI77" i="28"/>
  <c r="AW188" i="28"/>
  <c r="AW186" i="28"/>
  <c r="AW204" i="28"/>
  <c r="AP218" i="28"/>
  <c r="AP241" i="28"/>
  <c r="AI82" i="28"/>
  <c r="AI66" i="28"/>
  <c r="AX186" i="28"/>
  <c r="AI429" i="28"/>
  <c r="AI423" i="28"/>
  <c r="AI422" i="28"/>
  <c r="AP283" i="28"/>
  <c r="AP299" i="28"/>
  <c r="AP298" i="28"/>
  <c r="AJ405" i="28"/>
  <c r="AJ404" i="28"/>
  <c r="AJ417" i="28"/>
  <c r="AI411" i="28"/>
  <c r="AI414" i="28"/>
  <c r="AP307" i="28"/>
  <c r="AP294" i="28"/>
  <c r="AJ412" i="28"/>
  <c r="AJ419" i="28"/>
  <c r="AI403" i="28"/>
  <c r="AI426" i="28"/>
  <c r="AP278" i="28"/>
  <c r="AP306" i="28"/>
  <c r="AJ413" i="28"/>
  <c r="AJ431" i="28"/>
  <c r="AI412" i="28"/>
  <c r="AI428" i="28"/>
  <c r="AP290" i="28"/>
  <c r="AP289" i="28"/>
  <c r="AJ422" i="28"/>
  <c r="AJ421" i="28"/>
  <c r="AI413" i="28"/>
  <c r="AI418" i="28"/>
  <c r="AQ23" i="28"/>
  <c r="AQ303" i="28" s="1"/>
  <c r="AP302" i="28"/>
  <c r="AP301" i="28"/>
  <c r="AJ416" i="28"/>
  <c r="AJ411" i="28"/>
  <c r="AI416" i="28"/>
  <c r="AI430" i="28"/>
  <c r="AP279" i="28"/>
  <c r="AP285" i="28"/>
  <c r="AP284" i="28"/>
  <c r="AK24" i="28"/>
  <c r="AK425" i="28" s="1"/>
  <c r="AJ418" i="28"/>
  <c r="AJ423" i="28"/>
  <c r="AI417" i="28"/>
  <c r="AI408" i="28"/>
  <c r="AI420" i="28"/>
  <c r="AP281" i="28"/>
  <c r="AP297" i="28"/>
  <c r="AP296" i="28"/>
  <c r="AJ426" i="28"/>
  <c r="AJ430" i="28"/>
  <c r="AJ425" i="28"/>
  <c r="AI409" i="28"/>
  <c r="AI406" i="28"/>
  <c r="AI432" i="28"/>
  <c r="AP293" i="28"/>
  <c r="AP280" i="28"/>
  <c r="AP308" i="28"/>
  <c r="AJ409" i="28"/>
  <c r="AJ408" i="28"/>
  <c r="AJ420" i="28"/>
  <c r="AI419" i="28"/>
  <c r="AI425" i="28"/>
  <c r="AI415" i="28"/>
  <c r="AP305" i="28"/>
  <c r="AP292" i="28"/>
  <c r="AP291" i="28"/>
  <c r="AJ410" i="28"/>
  <c r="AJ406" i="28"/>
  <c r="AJ432" i="28"/>
  <c r="AI431" i="28"/>
  <c r="AI402" i="28"/>
  <c r="AI427" i="28"/>
  <c r="AP288" i="28"/>
  <c r="AP304" i="28"/>
  <c r="AP303" i="28"/>
  <c r="AJ414" i="28"/>
  <c r="AJ428" i="28"/>
  <c r="AJ415" i="28"/>
  <c r="AI407" i="28"/>
  <c r="AI404" i="28"/>
  <c r="AI410" i="28"/>
  <c r="AP300" i="28"/>
  <c r="AP287" i="28"/>
  <c r="AJ424" i="28"/>
  <c r="AJ402" i="28"/>
  <c r="AI174" i="28"/>
  <c r="AI161" i="28"/>
  <c r="AI160" i="28"/>
  <c r="AJ179" i="28"/>
  <c r="AJ166" i="28"/>
  <c r="AI169" i="28"/>
  <c r="AI156" i="28"/>
  <c r="AI184" i="28"/>
  <c r="AI181" i="28"/>
  <c r="AI168" i="28"/>
  <c r="AJ157" i="28"/>
  <c r="AI164" i="28"/>
  <c r="AI180" i="28"/>
  <c r="AJ169" i="28"/>
  <c r="AI176" i="28"/>
  <c r="AI163" i="28"/>
  <c r="AI159" i="28"/>
  <c r="AI175" i="28"/>
  <c r="AI171" i="28"/>
  <c r="AI158" i="28"/>
  <c r="AJ160" i="28"/>
  <c r="AI155" i="28"/>
  <c r="AI183" i="28"/>
  <c r="AI170" i="28"/>
  <c r="AI167" i="28"/>
  <c r="AI154" i="28"/>
  <c r="AI182" i="28"/>
  <c r="AJ184" i="28"/>
  <c r="AI179" i="28"/>
  <c r="AI166" i="28"/>
  <c r="AI165" i="28"/>
  <c r="AJ155" i="28"/>
  <c r="AI162" i="28"/>
  <c r="AI178" i="28"/>
  <c r="AI177" i="28"/>
  <c r="AJ167" i="28"/>
  <c r="AJ154" i="28"/>
  <c r="AW3" i="28"/>
  <c r="AW81" i="28"/>
  <c r="AW73" i="28"/>
  <c r="AW85" i="28"/>
  <c r="AW61" i="28"/>
  <c r="AP116" i="28"/>
  <c r="AP121" i="28"/>
  <c r="AP117" i="28"/>
  <c r="AP120" i="28"/>
  <c r="AP118" i="28"/>
  <c r="AP115" i="28"/>
  <c r="AP106" i="28"/>
  <c r="AP94" i="28"/>
  <c r="AP111" i="28"/>
  <c r="AP99" i="28"/>
  <c r="AP104" i="28"/>
  <c r="AP92" i="28"/>
  <c r="AP109" i="28"/>
  <c r="AP97" i="28"/>
  <c r="AP102" i="28"/>
  <c r="AP114" i="28"/>
  <c r="AP107" i="28"/>
  <c r="AP95" i="28"/>
  <c r="AP122" i="28"/>
  <c r="AP112" i="28"/>
  <c r="AP100" i="28"/>
  <c r="AP105" i="28"/>
  <c r="AP93" i="28"/>
  <c r="AP119" i="28"/>
  <c r="AP110" i="28"/>
  <c r="AP98" i="28"/>
  <c r="AP103" i="28"/>
  <c r="AP108" i="28"/>
  <c r="AP96" i="28"/>
  <c r="AP113" i="28"/>
  <c r="AP101" i="28"/>
  <c r="AQ11" i="28"/>
  <c r="BB4" i="28"/>
  <c r="BD214" i="28"/>
  <c r="BD202" i="28"/>
  <c r="BD207" i="28"/>
  <c r="BD212" i="28"/>
  <c r="BD200" i="28"/>
  <c r="BD188" i="28"/>
  <c r="BD205" i="28"/>
  <c r="BD193" i="28"/>
  <c r="BD210" i="28"/>
  <c r="BD198" i="28"/>
  <c r="BD186" i="28"/>
  <c r="BD215" i="28"/>
  <c r="BD203" i="28"/>
  <c r="BD191" i="28"/>
  <c r="BD208" i="28"/>
  <c r="BD213" i="28"/>
  <c r="BD201" i="28"/>
  <c r="BD211" i="28"/>
  <c r="BD199" i="28"/>
  <c r="BD187" i="28"/>
  <c r="BD204" i="28"/>
  <c r="BD192" i="28"/>
  <c r="BD209" i="28"/>
  <c r="BD197" i="28"/>
  <c r="BD206" i="28"/>
  <c r="BD185" i="28"/>
  <c r="BD195" i="28"/>
  <c r="BD190" i="28"/>
  <c r="BD189" i="28"/>
  <c r="BD194" i="28"/>
  <c r="BD196" i="28"/>
  <c r="BE19" i="28"/>
  <c r="BI4" i="28"/>
  <c r="AJ69" i="28"/>
  <c r="AJ82" i="28"/>
  <c r="AJ66" i="28"/>
  <c r="AK215" i="28"/>
  <c r="AK203" i="28"/>
  <c r="AK208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214" i="28"/>
  <c r="AK202" i="28"/>
  <c r="AK212" i="28"/>
  <c r="AK200" i="28"/>
  <c r="AK188" i="28"/>
  <c r="AK205" i="28"/>
  <c r="AK193" i="28"/>
  <c r="AK210" i="28"/>
  <c r="AK198" i="28"/>
  <c r="AK186" i="28"/>
  <c r="AK190" i="28"/>
  <c r="AK195" i="28"/>
  <c r="AK197" i="28"/>
  <c r="AK185" i="28"/>
  <c r="AK207" i="28"/>
  <c r="AK196" i="28"/>
  <c r="AK191" i="28"/>
  <c r="AL19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Y177" i="28"/>
  <c r="AY165" i="28"/>
  <c r="AY182" i="28"/>
  <c r="AY170" i="28"/>
  <c r="AY158" i="28"/>
  <c r="AY175" i="28"/>
  <c r="AY163" i="28"/>
  <c r="AZ18" i="28"/>
  <c r="AY271" i="28"/>
  <c r="AY274" i="28"/>
  <c r="AY272" i="28"/>
  <c r="AY277" i="28"/>
  <c r="AY275" i="28"/>
  <c r="AY273" i="28"/>
  <c r="AY261" i="28"/>
  <c r="AY249" i="28"/>
  <c r="AY266" i="28"/>
  <c r="AY254" i="28"/>
  <c r="AY259" i="28"/>
  <c r="AY247" i="28"/>
  <c r="AY264" i="28"/>
  <c r="AY252" i="28"/>
  <c r="AY257" i="28"/>
  <c r="AY268" i="28"/>
  <c r="AY262" i="28"/>
  <c r="AY250" i="28"/>
  <c r="AY269" i="28"/>
  <c r="AY255" i="28"/>
  <c r="AY260" i="28"/>
  <c r="AY248" i="28"/>
  <c r="AY270" i="28"/>
  <c r="AY258" i="28"/>
  <c r="AY263" i="28"/>
  <c r="AY251" i="28"/>
  <c r="AY256" i="28"/>
  <c r="AY267" i="28"/>
  <c r="AY276" i="28"/>
  <c r="AY265" i="28"/>
  <c r="AY253" i="28"/>
  <c r="AZ21" i="28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BD178" i="28"/>
  <c r="BD166" i="28"/>
  <c r="BD154" i="28"/>
  <c r="BD183" i="28"/>
  <c r="BD171" i="28"/>
  <c r="BD159" i="28"/>
  <c r="BD176" i="28"/>
  <c r="BD164" i="28"/>
  <c r="BE18" i="28"/>
  <c r="AI392" i="28"/>
  <c r="AI380" i="28"/>
  <c r="AI397" i="28"/>
  <c r="AI385" i="28"/>
  <c r="AI373" i="28"/>
  <c r="AI390" i="28"/>
  <c r="AI378" i="28"/>
  <c r="AI395" i="28"/>
  <c r="AI383" i="28"/>
  <c r="AI371" i="28"/>
  <c r="AI400" i="28"/>
  <c r="AI388" i="28"/>
  <c r="AI376" i="28"/>
  <c r="AI393" i="28"/>
  <c r="AI381" i="28"/>
  <c r="AI398" i="28"/>
  <c r="AI386" i="28"/>
  <c r="AI374" i="28"/>
  <c r="AI391" i="28"/>
  <c r="AI379" i="28"/>
  <c r="AI396" i="28"/>
  <c r="AI384" i="28"/>
  <c r="AI372" i="28"/>
  <c r="AI401" i="28"/>
  <c r="AI389" i="28"/>
  <c r="AI377" i="28"/>
  <c r="AI399" i="28"/>
  <c r="AI387" i="28"/>
  <c r="AI375" i="28"/>
  <c r="AI394" i="28"/>
  <c r="AI382" i="28"/>
  <c r="AJ13" i="28"/>
  <c r="AU4" i="28"/>
  <c r="BE426" i="28"/>
  <c r="BE414" i="28"/>
  <c r="BE424" i="28"/>
  <c r="BE412" i="28"/>
  <c r="BE429" i="28"/>
  <c r="BE417" i="28"/>
  <c r="BE422" i="28"/>
  <c r="BE432" i="28"/>
  <c r="BE420" i="28"/>
  <c r="BE430" i="28"/>
  <c r="BE418" i="28"/>
  <c r="BE428" i="28"/>
  <c r="BE416" i="28"/>
  <c r="BE404" i="28"/>
  <c r="BE431" i="28"/>
  <c r="BE419" i="28"/>
  <c r="BE415" i="28"/>
  <c r="BE407" i="28"/>
  <c r="BE405" i="28"/>
  <c r="BE421" i="28"/>
  <c r="BE423" i="28"/>
  <c r="BE411" i="28"/>
  <c r="BE413" i="28"/>
  <c r="BE410" i="28"/>
  <c r="BE402" i="28"/>
  <c r="BE425" i="28"/>
  <c r="BE409" i="28"/>
  <c r="BE406" i="28"/>
  <c r="BE408" i="28"/>
  <c r="BE427" i="28"/>
  <c r="BE403" i="28"/>
  <c r="BF24" i="28"/>
  <c r="AP183" i="28"/>
  <c r="AP171" i="28"/>
  <c r="AP159" i="28"/>
  <c r="AP176" i="28"/>
  <c r="AP164" i="28"/>
  <c r="AP181" i="28"/>
  <c r="AP169" i="28"/>
  <c r="AP157" i="28"/>
  <c r="AP174" i="28"/>
  <c r="AP162" i="28"/>
  <c r="AP179" i="28"/>
  <c r="AP167" i="28"/>
  <c r="AP155" i="28"/>
  <c r="AP184" i="28"/>
  <c r="AP172" i="28"/>
  <c r="AP160" i="28"/>
  <c r="AP177" i="28"/>
  <c r="AP165" i="28"/>
  <c r="AP182" i="28"/>
  <c r="AP170" i="28"/>
  <c r="AP158" i="28"/>
  <c r="AP175" i="28"/>
  <c r="AP163" i="28"/>
  <c r="AP180" i="28"/>
  <c r="AP168" i="28"/>
  <c r="AP156" i="28"/>
  <c r="AP173" i="28"/>
  <c r="AP161" i="28"/>
  <c r="AP178" i="28"/>
  <c r="AP166" i="28"/>
  <c r="AP154" i="28"/>
  <c r="AQ18" i="28"/>
  <c r="AI335" i="28"/>
  <c r="AI323" i="28"/>
  <c r="AI311" i="28"/>
  <c r="AI328" i="28"/>
  <c r="AI316" i="28"/>
  <c r="AI333" i="28"/>
  <c r="AI321" i="28"/>
  <c r="AI309" i="28"/>
  <c r="AI338" i="28"/>
  <c r="AI326" i="28"/>
  <c r="AI314" i="28"/>
  <c r="AI331" i="28"/>
  <c r="AI319" i="28"/>
  <c r="AI336" i="28"/>
  <c r="AI324" i="28"/>
  <c r="AI312" i="28"/>
  <c r="AI329" i="28"/>
  <c r="AI317" i="28"/>
  <c r="AI334" i="28"/>
  <c r="AI322" i="28"/>
  <c r="AI310" i="28"/>
  <c r="AI339" i="28"/>
  <c r="AI327" i="28"/>
  <c r="AI315" i="28"/>
  <c r="AI332" i="28"/>
  <c r="AI320" i="28"/>
  <c r="AI337" i="28"/>
  <c r="AI325" i="28"/>
  <c r="AI313" i="28"/>
  <c r="AI330" i="28"/>
  <c r="AI318" i="28"/>
  <c r="AJ12" i="28"/>
  <c r="BB3" i="28"/>
  <c r="AN2" i="28"/>
  <c r="AQ414" i="28"/>
  <c r="AQ431" i="28"/>
  <c r="AQ419" i="28"/>
  <c r="AQ430" i="28"/>
  <c r="AQ413" i="28"/>
  <c r="AQ411" i="28"/>
  <c r="AQ417" i="28"/>
  <c r="AQ408" i="28"/>
  <c r="AQ403" i="28"/>
  <c r="AQ423" i="28"/>
  <c r="BD238" i="28"/>
  <c r="BD226" i="28"/>
  <c r="BD243" i="28"/>
  <c r="BD231" i="28"/>
  <c r="BD219" i="28"/>
  <c r="BD236" i="28"/>
  <c r="BD224" i="28"/>
  <c r="BD241" i="28"/>
  <c r="BD229" i="28"/>
  <c r="BD217" i="28"/>
  <c r="BD246" i="28"/>
  <c r="BD234" i="28"/>
  <c r="BD222" i="28"/>
  <c r="BD239" i="28"/>
  <c r="BD227" i="28"/>
  <c r="BD244" i="28"/>
  <c r="BD232" i="28"/>
  <c r="BD220" i="28"/>
  <c r="BD237" i="28"/>
  <c r="BD225" i="28"/>
  <c r="BD235" i="28"/>
  <c r="BD223" i="28"/>
  <c r="BD240" i="28"/>
  <c r="BD228" i="28"/>
  <c r="BD216" i="28"/>
  <c r="BD245" i="28"/>
  <c r="BD233" i="28"/>
  <c r="BD221" i="28"/>
  <c r="BD242" i="28"/>
  <c r="BD230" i="28"/>
  <c r="BD218" i="28"/>
  <c r="BE20" i="28"/>
  <c r="AW120" i="28"/>
  <c r="AW116" i="28"/>
  <c r="AW119" i="28"/>
  <c r="AW117" i="28"/>
  <c r="AW105" i="28"/>
  <c r="AW93" i="28"/>
  <c r="AW110" i="28"/>
  <c r="AW98" i="28"/>
  <c r="AW103" i="28"/>
  <c r="AW122" i="28"/>
  <c r="AW108" i="28"/>
  <c r="AW96" i="28"/>
  <c r="AW113" i="28"/>
  <c r="AW101" i="28"/>
  <c r="AW106" i="28"/>
  <c r="AW94" i="28"/>
  <c r="AX11" i="28"/>
  <c r="AW111" i="28"/>
  <c r="AW99" i="28"/>
  <c r="AW121" i="28"/>
  <c r="AW115" i="28"/>
  <c r="AW104" i="28"/>
  <c r="AW92" i="28"/>
  <c r="AW109" i="28"/>
  <c r="AW97" i="28"/>
  <c r="AW102" i="28"/>
  <c r="AW114" i="28"/>
  <c r="AW107" i="28"/>
  <c r="AW95" i="28"/>
  <c r="AW118" i="28"/>
  <c r="AW112" i="28"/>
  <c r="AW100" i="28"/>
  <c r="BI3" i="28"/>
  <c r="AY291" i="28"/>
  <c r="AK239" i="28"/>
  <c r="AK227" i="28"/>
  <c r="AK244" i="28"/>
  <c r="AK232" i="28"/>
  <c r="AK220" i="28"/>
  <c r="AK237" i="28"/>
  <c r="AK225" i="28"/>
  <c r="AK242" i="28"/>
  <c r="AK230" i="28"/>
  <c r="AK218" i="28"/>
  <c r="AK235" i="28"/>
  <c r="AK223" i="28"/>
  <c r="AK240" i="28"/>
  <c r="AK228" i="28"/>
  <c r="AK216" i="28"/>
  <c r="AK245" i="28"/>
  <c r="AK233" i="28"/>
  <c r="AK221" i="28"/>
  <c r="AK238" i="28"/>
  <c r="AK226" i="28"/>
  <c r="AK236" i="28"/>
  <c r="AK224" i="28"/>
  <c r="AK241" i="28"/>
  <c r="AK229" i="28"/>
  <c r="AK217" i="28"/>
  <c r="AK246" i="28"/>
  <c r="AK234" i="28"/>
  <c r="AK222" i="28"/>
  <c r="AK243" i="28"/>
  <c r="AK231" i="28"/>
  <c r="AK219" i="28"/>
  <c r="AL20" i="28"/>
  <c r="AK297" i="28"/>
  <c r="AK285" i="28"/>
  <c r="AK302" i="28"/>
  <c r="AK290" i="28"/>
  <c r="AK307" i="28"/>
  <c r="AK295" i="28"/>
  <c r="AK283" i="28"/>
  <c r="AK300" i="28"/>
  <c r="AK288" i="28"/>
  <c r="AK305" i="28"/>
  <c r="AK293" i="28"/>
  <c r="AK281" i="28"/>
  <c r="AK298" i="28"/>
  <c r="AK286" i="28"/>
  <c r="AK303" i="28"/>
  <c r="AK291" i="28"/>
  <c r="AK279" i="28"/>
  <c r="AK308" i="28"/>
  <c r="AK296" i="28"/>
  <c r="AK284" i="28"/>
  <c r="AK301" i="28"/>
  <c r="AK289" i="28"/>
  <c r="AK306" i="28"/>
  <c r="AK294" i="28"/>
  <c r="AK282" i="28"/>
  <c r="AK299" i="28"/>
  <c r="AK287" i="28"/>
  <c r="AK304" i="28"/>
  <c r="AK292" i="28"/>
  <c r="AK280" i="28"/>
  <c r="AK278" i="28"/>
  <c r="AL23" i="28"/>
  <c r="AY211" i="28"/>
  <c r="AY199" i="28"/>
  <c r="AY187" i="28"/>
  <c r="AY214" i="28"/>
  <c r="AY202" i="28"/>
  <c r="AY190" i="28"/>
  <c r="AY212" i="28"/>
  <c r="AY210" i="28"/>
  <c r="AY208" i="28"/>
  <c r="AY194" i="28"/>
  <c r="AY193" i="28"/>
  <c r="BE306" i="28"/>
  <c r="BE287" i="28"/>
  <c r="BE302" i="28"/>
  <c r="BE290" i="28"/>
  <c r="BE278" i="28"/>
  <c r="BE295" i="28"/>
  <c r="BE288" i="28"/>
  <c r="BE286" i="28"/>
  <c r="BE296" i="28"/>
  <c r="BE284" i="28"/>
  <c r="BF23" i="28"/>
  <c r="AI117" i="28"/>
  <c r="AI122" i="28"/>
  <c r="AI115" i="28"/>
  <c r="AI118" i="28"/>
  <c r="AI121" i="28"/>
  <c r="AI119" i="28"/>
  <c r="AI107" i="28"/>
  <c r="AI95" i="28"/>
  <c r="AI112" i="28"/>
  <c r="AI100" i="28"/>
  <c r="AI105" i="28"/>
  <c r="AI93" i="28"/>
  <c r="AI110" i="28"/>
  <c r="AI98" i="28"/>
  <c r="AI103" i="28"/>
  <c r="AI120" i="28"/>
  <c r="AI108" i="28"/>
  <c r="AI96" i="28"/>
  <c r="AJ11" i="28"/>
  <c r="AI113" i="28"/>
  <c r="AI101" i="28"/>
  <c r="AI116" i="28"/>
  <c r="AI106" i="28"/>
  <c r="AI94" i="28"/>
  <c r="AI111" i="28"/>
  <c r="AI99" i="28"/>
  <c r="AI104" i="28"/>
  <c r="AI92" i="28"/>
  <c r="AI109" i="28"/>
  <c r="AI97" i="28"/>
  <c r="AI114" i="28"/>
  <c r="AI102" i="28"/>
  <c r="AN3" i="28"/>
  <c r="BB2" i="28"/>
  <c r="BI2" i="28"/>
  <c r="AU3" i="28"/>
  <c r="BD401" i="28"/>
  <c r="BD389" i="28"/>
  <c r="BD377" i="28"/>
  <c r="BD394" i="28"/>
  <c r="BD382" i="28"/>
  <c r="BD399" i="28"/>
  <c r="BD387" i="28"/>
  <c r="BD375" i="28"/>
  <c r="BD392" i="28"/>
  <c r="BD380" i="28"/>
  <c r="BD397" i="28"/>
  <c r="BD385" i="28"/>
  <c r="BD373" i="28"/>
  <c r="BD390" i="28"/>
  <c r="BD378" i="28"/>
  <c r="BD395" i="28"/>
  <c r="BD383" i="28"/>
  <c r="BD371" i="28"/>
  <c r="BD400" i="28"/>
  <c r="BD388" i="28"/>
  <c r="BD376" i="28"/>
  <c r="BD393" i="28"/>
  <c r="BD381" i="28"/>
  <c r="BD398" i="28"/>
  <c r="BD386" i="28"/>
  <c r="BD374" i="28"/>
  <c r="BD396" i="28"/>
  <c r="BD384" i="28"/>
  <c r="BD372" i="28"/>
  <c r="BD391" i="28"/>
  <c r="BD379" i="28"/>
  <c r="BE13" i="28"/>
  <c r="AP204" i="28"/>
  <c r="AP209" i="28"/>
  <c r="AP214" i="28"/>
  <c r="AP202" i="28"/>
  <c r="AP190" i="28"/>
  <c r="AP207" i="28"/>
  <c r="AP195" i="28"/>
  <c r="AP212" i="28"/>
  <c r="AP200" i="28"/>
  <c r="AP188" i="28"/>
  <c r="AP205" i="28"/>
  <c r="AP193" i="28"/>
  <c r="AP210" i="28"/>
  <c r="AP215" i="28"/>
  <c r="AP203" i="28"/>
  <c r="AP213" i="28"/>
  <c r="AP201" i="28"/>
  <c r="AP189" i="28"/>
  <c r="AP206" i="28"/>
  <c r="AP194" i="28"/>
  <c r="AP211" i="28"/>
  <c r="AP199" i="28"/>
  <c r="AP187" i="28"/>
  <c r="AP185" i="28"/>
  <c r="AP197" i="28"/>
  <c r="AP192" i="28"/>
  <c r="AP196" i="28"/>
  <c r="AP191" i="28"/>
  <c r="AP208" i="28"/>
  <c r="AP186" i="28"/>
  <c r="AP198" i="28"/>
  <c r="AQ19" i="28"/>
  <c r="AP391" i="28"/>
  <c r="AP379" i="28"/>
  <c r="AP396" i="28"/>
  <c r="AP384" i="28"/>
  <c r="AP372" i="28"/>
  <c r="AP401" i="28"/>
  <c r="AP389" i="28"/>
  <c r="AP377" i="28"/>
  <c r="AP394" i="28"/>
  <c r="AP382" i="28"/>
  <c r="AP399" i="28"/>
  <c r="AP387" i="28"/>
  <c r="AP375" i="28"/>
  <c r="AP392" i="28"/>
  <c r="AP380" i="28"/>
  <c r="AP397" i="28"/>
  <c r="AP385" i="28"/>
  <c r="AP373" i="28"/>
  <c r="AP390" i="28"/>
  <c r="AP378" i="28"/>
  <c r="AP395" i="28"/>
  <c r="AP383" i="28"/>
  <c r="AP371" i="28"/>
  <c r="AP400" i="28"/>
  <c r="AP388" i="28"/>
  <c r="AP376" i="28"/>
  <c r="AP398" i="28"/>
  <c r="AP386" i="28"/>
  <c r="AP374" i="28"/>
  <c r="AP393" i="28"/>
  <c r="AP381" i="28"/>
  <c r="AQ13" i="28"/>
  <c r="AQ87" i="28"/>
  <c r="AQ75" i="28"/>
  <c r="AQ63" i="28"/>
  <c r="AQ80" i="28"/>
  <c r="AQ68" i="28"/>
  <c r="AQ85" i="28"/>
  <c r="AQ73" i="28"/>
  <c r="AQ61" i="28"/>
  <c r="AQ90" i="28"/>
  <c r="AQ78" i="28"/>
  <c r="AQ66" i="28"/>
  <c r="AQ83" i="28"/>
  <c r="AQ71" i="28"/>
  <c r="AR22" i="28"/>
  <c r="AQ88" i="28"/>
  <c r="AQ76" i="28"/>
  <c r="AQ64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65" i="28"/>
  <c r="AQ82" i="28"/>
  <c r="AQ70" i="28"/>
  <c r="AY237" i="28"/>
  <c r="AY225" i="28"/>
  <c r="AY242" i="28"/>
  <c r="AY230" i="28"/>
  <c r="AY218" i="28"/>
  <c r="AY235" i="28"/>
  <c r="AY223" i="28"/>
  <c r="AY240" i="28"/>
  <c r="AY228" i="28"/>
  <c r="AY216" i="28"/>
  <c r="AY245" i="28"/>
  <c r="AY233" i="28"/>
  <c r="AY221" i="28"/>
  <c r="AY238" i="28"/>
  <c r="AY226" i="28"/>
  <c r="AY243" i="28"/>
  <c r="AY231" i="28"/>
  <c r="AY219" i="28"/>
  <c r="AY236" i="28"/>
  <c r="AY224" i="28"/>
  <c r="AY246" i="28"/>
  <c r="AY234" i="28"/>
  <c r="AY222" i="28"/>
  <c r="AY239" i="28"/>
  <c r="AY227" i="28"/>
  <c r="AY244" i="28"/>
  <c r="AY232" i="28"/>
  <c r="AY220" i="28"/>
  <c r="AY241" i="28"/>
  <c r="AY229" i="28"/>
  <c r="AY217" i="28"/>
  <c r="AZ20" i="28"/>
  <c r="AX395" i="28"/>
  <c r="AX383" i="28"/>
  <c r="AX371" i="28"/>
  <c r="AX400" i="28"/>
  <c r="AX388" i="28"/>
  <c r="AX376" i="28"/>
  <c r="AX393" i="28"/>
  <c r="AX381" i="28"/>
  <c r="AX398" i="28"/>
  <c r="AX386" i="28"/>
  <c r="AX374" i="28"/>
  <c r="AX391" i="28"/>
  <c r="AX379" i="28"/>
  <c r="AX396" i="28"/>
  <c r="AX384" i="28"/>
  <c r="AX372" i="28"/>
  <c r="AX401" i="28"/>
  <c r="AX389" i="28"/>
  <c r="AX377" i="28"/>
  <c r="AX394" i="28"/>
  <c r="AX382" i="28"/>
  <c r="AX399" i="28"/>
  <c r="AX387" i="28"/>
  <c r="AX375" i="28"/>
  <c r="AX392" i="28"/>
  <c r="AX380" i="28"/>
  <c r="AX390" i="28"/>
  <c r="AX378" i="28"/>
  <c r="AX397" i="28"/>
  <c r="AX385" i="28"/>
  <c r="AX373" i="28"/>
  <c r="AY13" i="28"/>
  <c r="AX338" i="28"/>
  <c r="AX326" i="28"/>
  <c r="AX314" i="28"/>
  <c r="AX331" i="28"/>
  <c r="AX319" i="28"/>
  <c r="AX336" i="28"/>
  <c r="AX324" i="28"/>
  <c r="AX312" i="28"/>
  <c r="AX329" i="28"/>
  <c r="AX317" i="28"/>
  <c r="AX334" i="28"/>
  <c r="AX322" i="28"/>
  <c r="AX310" i="28"/>
  <c r="AX339" i="28"/>
  <c r="AX327" i="28"/>
  <c r="AX315" i="28"/>
  <c r="AX332" i="28"/>
  <c r="AX320" i="28"/>
  <c r="AX337" i="28"/>
  <c r="AX325" i="28"/>
  <c r="AX313" i="28"/>
  <c r="AX330" i="28"/>
  <c r="AX318" i="28"/>
  <c r="AX335" i="28"/>
  <c r="AX323" i="28"/>
  <c r="AX311" i="28"/>
  <c r="AX328" i="28"/>
  <c r="AX316" i="28"/>
  <c r="AX333" i="28"/>
  <c r="AX321" i="28"/>
  <c r="AX309" i="28"/>
  <c r="AY12" i="28"/>
  <c r="AK271" i="28"/>
  <c r="AK251" i="28"/>
  <c r="AK269" i="28"/>
  <c r="AK270" i="28"/>
  <c r="AK272" i="28"/>
  <c r="BD332" i="28"/>
  <c r="BD320" i="28"/>
  <c r="BD337" i="28"/>
  <c r="BD325" i="28"/>
  <c r="BD313" i="28"/>
  <c r="BD330" i="28"/>
  <c r="BD318" i="28"/>
  <c r="BD335" i="28"/>
  <c r="BD323" i="28"/>
  <c r="BD311" i="28"/>
  <c r="BD328" i="28"/>
  <c r="BD316" i="28"/>
  <c r="BD333" i="28"/>
  <c r="BD321" i="28"/>
  <c r="BD309" i="28"/>
  <c r="BD338" i="28"/>
  <c r="BD326" i="28"/>
  <c r="BD314" i="28"/>
  <c r="BD331" i="28"/>
  <c r="BD319" i="28"/>
  <c r="BD336" i="28"/>
  <c r="BD324" i="28"/>
  <c r="BD312" i="28"/>
  <c r="BD329" i="28"/>
  <c r="BD317" i="28"/>
  <c r="BD334" i="28"/>
  <c r="BD322" i="28"/>
  <c r="BD310" i="28"/>
  <c r="BD339" i="28"/>
  <c r="BD327" i="28"/>
  <c r="BD315" i="28"/>
  <c r="BE12" i="28"/>
  <c r="AU2" i="28"/>
  <c r="AP334" i="28"/>
  <c r="AP322" i="28"/>
  <c r="AP310" i="28"/>
  <c r="AP339" i="28"/>
  <c r="AP327" i="28"/>
  <c r="AP315" i="28"/>
  <c r="AP332" i="28"/>
  <c r="AP320" i="28"/>
  <c r="AP337" i="28"/>
  <c r="AP325" i="28"/>
  <c r="AP313" i="28"/>
  <c r="AP330" i="28"/>
  <c r="AP318" i="28"/>
  <c r="AP335" i="28"/>
  <c r="AP323" i="28"/>
  <c r="AP311" i="28"/>
  <c r="AP328" i="28"/>
  <c r="AP316" i="28"/>
  <c r="AP333" i="28"/>
  <c r="AP321" i="28"/>
  <c r="AP309" i="28"/>
  <c r="AP338" i="28"/>
  <c r="AP326" i="28"/>
  <c r="AP314" i="28"/>
  <c r="AP331" i="28"/>
  <c r="AP319" i="28"/>
  <c r="AP336" i="28"/>
  <c r="AP324" i="28"/>
  <c r="AP312" i="28"/>
  <c r="AP329" i="28"/>
  <c r="AP317" i="28"/>
  <c r="AQ12" i="28"/>
  <c r="AQ277" i="28"/>
  <c r="AQ270" i="28"/>
  <c r="AQ275" i="28"/>
  <c r="AQ268" i="28"/>
  <c r="AQ273" i="28"/>
  <c r="AQ276" i="28"/>
  <c r="AQ274" i="28"/>
  <c r="AQ257" i="28"/>
  <c r="AQ262" i="28"/>
  <c r="AQ250" i="28"/>
  <c r="AQ255" i="28"/>
  <c r="AQ267" i="28"/>
  <c r="AQ260" i="28"/>
  <c r="AQ248" i="28"/>
  <c r="AQ265" i="28"/>
  <c r="AQ253" i="28"/>
  <c r="AQ258" i="28"/>
  <c r="AQ263" i="28"/>
  <c r="AQ251" i="28"/>
  <c r="AQ256" i="28"/>
  <c r="AQ266" i="28"/>
  <c r="AQ254" i="28"/>
  <c r="AQ271" i="28"/>
  <c r="AQ259" i="28"/>
  <c r="AQ247" i="28"/>
  <c r="AQ269" i="28"/>
  <c r="AQ264" i="28"/>
  <c r="AQ252" i="28"/>
  <c r="AQ272" i="28"/>
  <c r="AQ261" i="28"/>
  <c r="AQ249" i="28"/>
  <c r="AR21" i="28"/>
  <c r="BD122" i="28"/>
  <c r="BD115" i="28"/>
  <c r="BD118" i="28"/>
  <c r="BD116" i="28"/>
  <c r="BD119" i="28"/>
  <c r="BD104" i="28"/>
  <c r="BD92" i="28"/>
  <c r="BD117" i="28"/>
  <c r="BD109" i="28"/>
  <c r="BD97" i="28"/>
  <c r="BD102" i="28"/>
  <c r="BD107" i="28"/>
  <c r="BD95" i="28"/>
  <c r="BD121" i="28"/>
  <c r="BD114" i="28"/>
  <c r="BD112" i="28"/>
  <c r="BD100" i="28"/>
  <c r="BD105" i="28"/>
  <c r="BD93" i="28"/>
  <c r="BD110" i="28"/>
  <c r="BD98" i="28"/>
  <c r="BD120" i="28"/>
  <c r="BD103" i="28"/>
  <c r="BD108" i="28"/>
  <c r="BD96" i="28"/>
  <c r="BD113" i="28"/>
  <c r="BD101" i="28"/>
  <c r="BD106" i="28"/>
  <c r="BD94" i="28"/>
  <c r="BD111" i="28"/>
  <c r="BD99" i="28"/>
  <c r="BE11" i="28"/>
  <c r="AN4" i="28"/>
  <c r="AX86" i="28"/>
  <c r="AX74" i="28"/>
  <c r="AX62" i="28"/>
  <c r="AX91" i="28"/>
  <c r="AX79" i="28"/>
  <c r="AX67" i="28"/>
  <c r="AX84" i="28"/>
  <c r="AX72" i="28"/>
  <c r="AX89" i="28"/>
  <c r="AX77" i="28"/>
  <c r="AX65" i="28"/>
  <c r="AX82" i="28"/>
  <c r="AX70" i="28"/>
  <c r="AX87" i="28"/>
  <c r="AX75" i="28"/>
  <c r="AX63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64" i="28"/>
  <c r="AY22" i="28"/>
  <c r="AX81" i="28"/>
  <c r="AX69" i="28"/>
  <c r="AW4" i="28"/>
  <c r="AL21" i="28" l="1"/>
  <c r="AY205" i="28"/>
  <c r="AY195" i="28"/>
  <c r="AY206" i="28"/>
  <c r="AY188" i="28"/>
  <c r="AK266" i="28"/>
  <c r="AK250" i="28"/>
  <c r="AK249" i="28"/>
  <c r="AK262" i="28"/>
  <c r="AK261" i="28"/>
  <c r="AK257" i="28"/>
  <c r="AK256" i="28"/>
  <c r="BF21" i="28"/>
  <c r="AK255" i="28"/>
  <c r="AK252" i="28"/>
  <c r="AK263" i="28"/>
  <c r="BE261" i="28"/>
  <c r="AK267" i="28"/>
  <c r="AK264" i="28"/>
  <c r="AK275" i="28"/>
  <c r="BE255" i="28"/>
  <c r="AK258" i="28"/>
  <c r="AK247" i="28"/>
  <c r="AK277" i="28"/>
  <c r="AK253" i="28"/>
  <c r="AK259" i="28"/>
  <c r="AK274" i="28"/>
  <c r="AK265" i="28"/>
  <c r="AK268" i="28"/>
  <c r="AK276" i="28"/>
  <c r="AK248" i="28"/>
  <c r="AK254" i="28"/>
  <c r="AK273" i="28"/>
  <c r="BE67" i="28"/>
  <c r="AY425" i="28"/>
  <c r="AJ87" i="28"/>
  <c r="AK22" i="28"/>
  <c r="AJ70" i="28"/>
  <c r="AJ86" i="28"/>
  <c r="AJ78" i="28"/>
  <c r="AJ65" i="28"/>
  <c r="AJ81" i="28"/>
  <c r="AQ295" i="28"/>
  <c r="AJ90" i="28"/>
  <c r="AJ77" i="28"/>
  <c r="AJ64" i="28"/>
  <c r="AQ299" i="28"/>
  <c r="AJ61" i="28"/>
  <c r="AJ89" i="28"/>
  <c r="AJ76" i="28"/>
  <c r="AQ282" i="28"/>
  <c r="AJ73" i="28"/>
  <c r="AJ72" i="28"/>
  <c r="AJ88" i="28"/>
  <c r="AQ294" i="28"/>
  <c r="AJ85" i="28"/>
  <c r="AJ84" i="28"/>
  <c r="AJ68" i="28"/>
  <c r="AJ67" i="28"/>
  <c r="AJ80" i="28"/>
  <c r="AJ79" i="28"/>
  <c r="AJ63" i="28"/>
  <c r="AJ91" i="28"/>
  <c r="AJ71" i="28"/>
  <c r="AJ75" i="28"/>
  <c r="AJ62" i="28"/>
  <c r="AJ83" i="28"/>
  <c r="BE303" i="28"/>
  <c r="BE304" i="28"/>
  <c r="AQ300" i="28"/>
  <c r="BE298" i="28"/>
  <c r="BE299" i="28"/>
  <c r="AQ283" i="28"/>
  <c r="BE293" i="28"/>
  <c r="BE282" i="28"/>
  <c r="AQ307" i="28"/>
  <c r="BE300" i="28"/>
  <c r="BE301" i="28"/>
  <c r="BE285" i="28"/>
  <c r="BE308" i="28"/>
  <c r="BE291" i="28"/>
  <c r="BE280" i="28"/>
  <c r="AY196" i="28"/>
  <c r="BE83" i="28"/>
  <c r="AY287" i="28"/>
  <c r="AY288" i="28"/>
  <c r="AY303" i="28"/>
  <c r="AY283" i="28"/>
  <c r="AY286" i="28"/>
  <c r="AY290" i="28"/>
  <c r="AY302" i="28"/>
  <c r="AY297" i="28"/>
  <c r="BE85" i="28"/>
  <c r="BE249" i="28"/>
  <c r="BE269" i="28"/>
  <c r="BE84" i="28"/>
  <c r="BE71" i="28"/>
  <c r="BE247" i="28"/>
  <c r="BE276" i="28"/>
  <c r="BE272" i="28"/>
  <c r="BE68" i="28"/>
  <c r="BE79" i="28"/>
  <c r="BE66" i="28"/>
  <c r="BE256" i="28"/>
  <c r="BE80" i="28"/>
  <c r="BE91" i="28"/>
  <c r="BE78" i="28"/>
  <c r="BE259" i="28"/>
  <c r="BE250" i="28"/>
  <c r="BE251" i="28"/>
  <c r="BE271" i="28"/>
  <c r="BE63" i="28"/>
  <c r="BE62" i="28"/>
  <c r="BE90" i="28"/>
  <c r="BE274" i="28"/>
  <c r="BE262" i="28"/>
  <c r="BE263" i="28"/>
  <c r="BE273" i="28"/>
  <c r="BE75" i="28"/>
  <c r="BE74" i="28"/>
  <c r="BE73" i="28"/>
  <c r="BE252" i="28"/>
  <c r="BE253" i="28"/>
  <c r="BE275" i="28"/>
  <c r="BE82" i="28"/>
  <c r="BE69" i="28"/>
  <c r="BE264" i="28"/>
  <c r="BE268" i="28"/>
  <c r="BE265" i="28"/>
  <c r="BE65" i="28"/>
  <c r="BE254" i="28"/>
  <c r="BE77" i="28"/>
  <c r="BE257" i="28"/>
  <c r="BF22" i="28"/>
  <c r="BE277" i="28"/>
  <c r="BE81" i="28"/>
  <c r="BE267" i="28"/>
  <c r="BE64" i="28"/>
  <c r="BE266" i="28"/>
  <c r="BE248" i="28"/>
  <c r="BE89" i="28"/>
  <c r="BE76" i="28"/>
  <c r="BE258" i="28"/>
  <c r="BE87" i="28"/>
  <c r="BE270" i="28"/>
  <c r="BE72" i="28"/>
  <c r="BE88" i="28"/>
  <c r="N35" i="16"/>
  <c r="M11" i="11" s="1" a="1"/>
  <c r="M11" i="11" s="1"/>
  <c r="N111" i="16"/>
  <c r="M87" i="11" s="1" a="1"/>
  <c r="M87" i="11" s="1"/>
  <c r="G81" i="16"/>
  <c r="M57" i="12" s="1" a="1"/>
  <c r="M57" i="12" s="1"/>
  <c r="M68" i="16"/>
  <c r="M44" i="9" s="1" a="1"/>
  <c r="M44" i="9" s="1"/>
  <c r="E68" i="16"/>
  <c r="M44" i="2" s="1" a="1"/>
  <c r="M44" i="2" s="1"/>
  <c r="I44" i="22" s="1"/>
  <c r="O115" i="16"/>
  <c r="M91" i="13" s="1" a="1"/>
  <c r="M91" i="13" s="1"/>
  <c r="J81" i="16"/>
  <c r="M57" i="32" s="1" a="1"/>
  <c r="M57" i="32" s="1"/>
  <c r="H81" i="16"/>
  <c r="M57" i="34" s="1" a="1"/>
  <c r="M57" i="34" s="1"/>
  <c r="F94" i="16"/>
  <c r="M70" i="8" s="1" a="1"/>
  <c r="M70" i="8" s="1"/>
  <c r="H111" i="16"/>
  <c r="M87" i="34" s="1" a="1"/>
  <c r="M87" i="34" s="1"/>
  <c r="I37" i="16"/>
  <c r="M13" i="31" s="1" a="1"/>
  <c r="M13" i="31" s="1"/>
  <c r="F128" i="16"/>
  <c r="M104" i="8" s="1" a="1"/>
  <c r="M104" i="8" s="1"/>
  <c r="I46" i="16"/>
  <c r="M22" i="31" s="1" a="1"/>
  <c r="M22" i="31" s="1"/>
  <c r="K37" i="16"/>
  <c r="M13" i="36" s="1" a="1"/>
  <c r="M13" i="36" s="1"/>
  <c r="H13" i="36" s="1"/>
  <c r="I13" i="36" s="1"/>
  <c r="E35" i="16"/>
  <c r="M11" i="2" s="1" a="1"/>
  <c r="M11" i="2" s="1"/>
  <c r="I11" i="22" s="1"/>
  <c r="L94" i="16"/>
  <c r="M70" i="30" s="1" a="1"/>
  <c r="M70" i="30" s="1"/>
  <c r="J68" i="16"/>
  <c r="M44" i="32" s="1" a="1"/>
  <c r="M44" i="32" s="1"/>
  <c r="I27" i="16"/>
  <c r="M3" i="31" s="1" a="1"/>
  <c r="M3" i="31" s="1"/>
  <c r="O111" i="16"/>
  <c r="M87" i="13" s="1" a="1"/>
  <c r="M87" i="13" s="1"/>
  <c r="E128" i="16"/>
  <c r="M104" i="2" s="1" a="1"/>
  <c r="M104" i="2" s="1"/>
  <c r="I104" i="22" s="1"/>
  <c r="F115" i="16"/>
  <c r="M91" i="8" s="1" a="1"/>
  <c r="M91" i="8" s="1"/>
  <c r="L115" i="16"/>
  <c r="M91" i="30" s="1" a="1"/>
  <c r="M91" i="30" s="1"/>
  <c r="J56" i="16"/>
  <c r="M32" i="32" s="1" a="1"/>
  <c r="M32" i="32" s="1"/>
  <c r="H76" i="16"/>
  <c r="M52" i="34" s="1" a="1"/>
  <c r="M52" i="34" s="1"/>
  <c r="G47" i="16"/>
  <c r="M23" i="12" s="1" a="1"/>
  <c r="M23" i="12" s="1"/>
  <c r="O35" i="16"/>
  <c r="M11" i="13" s="1" a="1"/>
  <c r="M11" i="13" s="1"/>
  <c r="G128" i="16"/>
  <c r="M104" i="12" s="1" a="1"/>
  <c r="M104" i="12" s="1"/>
  <c r="I81" i="16"/>
  <c r="M57" i="31" s="1" a="1"/>
  <c r="M57" i="31" s="1"/>
  <c r="M35" i="16"/>
  <c r="M11" i="9" s="1" a="1"/>
  <c r="M11" i="9" s="1"/>
  <c r="K111" i="16"/>
  <c r="M87" i="36" s="1" a="1"/>
  <c r="M87" i="36" s="1"/>
  <c r="H87" i="36" s="1"/>
  <c r="I87" i="36" s="1"/>
  <c r="H94" i="16"/>
  <c r="M70" i="34" s="1" a="1"/>
  <c r="M70" i="34" s="1"/>
  <c r="J111" i="16"/>
  <c r="M87" i="32" s="1" a="1"/>
  <c r="M87" i="32" s="1"/>
  <c r="N56" i="16"/>
  <c r="M32" i="11" s="1" a="1"/>
  <c r="M32" i="11" s="1"/>
  <c r="J94" i="16"/>
  <c r="M70" i="32" s="1" a="1"/>
  <c r="M70" i="32" s="1"/>
  <c r="I56" i="16"/>
  <c r="M32" i="31" s="1" a="1"/>
  <c r="M32" i="31" s="1"/>
  <c r="M81" i="16"/>
  <c r="M57" i="9" s="1" a="1"/>
  <c r="M57" i="9" s="1"/>
  <c r="M94" i="16"/>
  <c r="M70" i="9" s="1" a="1"/>
  <c r="M70" i="9" s="1"/>
  <c r="J37" i="16"/>
  <c r="M13" i="32" s="1" a="1"/>
  <c r="M13" i="32" s="1"/>
  <c r="O27" i="16"/>
  <c r="M3" i="13" s="1" a="1"/>
  <c r="M3" i="13" s="1"/>
  <c r="K128" i="16"/>
  <c r="M104" i="36" s="1" a="1"/>
  <c r="M104" i="36" s="1"/>
  <c r="H104" i="36" s="1"/>
  <c r="I104" i="36" s="1"/>
  <c r="G37" i="16"/>
  <c r="M13" i="12" s="1" a="1"/>
  <c r="M13" i="12" s="1"/>
  <c r="J128" i="16"/>
  <c r="M104" i="32" s="1" a="1"/>
  <c r="M104" i="32" s="1"/>
  <c r="O56" i="16"/>
  <c r="M32" i="13" s="1" a="1"/>
  <c r="M32" i="13" s="1"/>
  <c r="J83" i="16"/>
  <c r="M59" i="32" s="1" a="1"/>
  <c r="M59" i="32" s="1"/>
  <c r="E72" i="16"/>
  <c r="M48" i="2" s="1" a="1"/>
  <c r="M48" i="2" s="1"/>
  <c r="I48" i="22" s="1"/>
  <c r="E32" i="16"/>
  <c r="M8" i="2" s="1" a="1"/>
  <c r="M8" i="2" s="1"/>
  <c r="I8" i="22" s="1"/>
  <c r="N37" i="16"/>
  <c r="M13" i="11" s="1" a="1"/>
  <c r="M13" i="11" s="1"/>
  <c r="G115" i="16"/>
  <c r="M91" i="12" s="1" a="1"/>
  <c r="M91" i="12" s="1"/>
  <c r="I94" i="16"/>
  <c r="M70" i="31" s="1" a="1"/>
  <c r="M70" i="31" s="1"/>
  <c r="I128" i="16"/>
  <c r="M104" i="31" s="1" a="1"/>
  <c r="M104" i="31" s="1"/>
  <c r="O72" i="16"/>
  <c r="M48" i="13" s="1" a="1"/>
  <c r="M48" i="13" s="1"/>
  <c r="F116" i="16"/>
  <c r="M92" i="8" s="1" a="1"/>
  <c r="M92" i="8" s="1"/>
  <c r="J120" i="16"/>
  <c r="M96" i="32" s="1" a="1"/>
  <c r="M96" i="32" s="1"/>
  <c r="H35" i="16"/>
  <c r="M11" i="34" s="1" a="1"/>
  <c r="M11" i="34" s="1"/>
  <c r="O37" i="16"/>
  <c r="M13" i="13" s="1" a="1"/>
  <c r="M13" i="13" s="1"/>
  <c r="G35" i="16"/>
  <c r="M11" i="12" s="1" a="1"/>
  <c r="M11" i="12" s="1"/>
  <c r="M111" i="16"/>
  <c r="M87" i="9" s="1" a="1"/>
  <c r="M87" i="9" s="1"/>
  <c r="H53" i="16"/>
  <c r="M29" i="34" s="1" a="1"/>
  <c r="M29" i="34" s="1"/>
  <c r="I70" i="16"/>
  <c r="M46" i="31" s="1" a="1"/>
  <c r="M46" i="31" s="1"/>
  <c r="K115" i="16"/>
  <c r="M91" i="36" s="1" a="1"/>
  <c r="M91" i="36" s="1"/>
  <c r="H91" i="36" s="1"/>
  <c r="I91" i="36" s="1"/>
  <c r="N115" i="16"/>
  <c r="M91" i="11" s="1" a="1"/>
  <c r="M91" i="11" s="1"/>
  <c r="E119" i="16"/>
  <c r="M95" i="2" s="1" a="1"/>
  <c r="M95" i="2" s="1"/>
  <c r="I95" i="22" s="1"/>
  <c r="F37" i="16"/>
  <c r="M13" i="8" s="1" a="1"/>
  <c r="M13" i="8" s="1"/>
  <c r="G104" i="16"/>
  <c r="M80" i="12" s="1" a="1"/>
  <c r="M80" i="12" s="1"/>
  <c r="E62" i="16"/>
  <c r="M38" i="2" s="1" a="1"/>
  <c r="M38" i="2" s="1"/>
  <c r="I38" i="22" s="1"/>
  <c r="N42" i="16"/>
  <c r="M18" i="11" s="1" a="1"/>
  <c r="M18" i="11" s="1"/>
  <c r="G94" i="16"/>
  <c r="M70" i="12" s="1" a="1"/>
  <c r="M70" i="12" s="1"/>
  <c r="L35" i="16"/>
  <c r="M11" i="30" s="1" a="1"/>
  <c r="M11" i="30" s="1"/>
  <c r="F89" i="16"/>
  <c r="M65" i="8" s="1" a="1"/>
  <c r="M65" i="8" s="1"/>
  <c r="F138" i="16"/>
  <c r="M114" i="8" s="1" a="1"/>
  <c r="M114" i="8" s="1"/>
  <c r="G121" i="16"/>
  <c r="M97" i="12" s="1" a="1"/>
  <c r="M97" i="12" s="1"/>
  <c r="I40" i="16"/>
  <c r="M16" i="31" s="1" a="1"/>
  <c r="M16" i="31" s="1"/>
  <c r="K47" i="16"/>
  <c r="M23" i="36" s="1" a="1"/>
  <c r="M23" i="36" s="1"/>
  <c r="H23" i="36" s="1"/>
  <c r="I23" i="36" s="1"/>
  <c r="F56" i="16"/>
  <c r="M32" i="8" s="1" a="1"/>
  <c r="M32" i="8" s="1"/>
  <c r="J102" i="16"/>
  <c r="M78" i="32" s="1" a="1"/>
  <c r="M78" i="32" s="1"/>
  <c r="E102" i="16"/>
  <c r="M78" i="2" s="1" a="1"/>
  <c r="M78" i="2" s="1"/>
  <c r="I78" i="22" s="1"/>
  <c r="G31" i="16"/>
  <c r="M7" i="12" s="1" a="1"/>
  <c r="M7" i="12" s="1"/>
  <c r="O81" i="16"/>
  <c r="M57" i="13" s="1" a="1"/>
  <c r="M57" i="13" s="1"/>
  <c r="M88" i="16"/>
  <c r="M64" i="9" s="1" a="1"/>
  <c r="M64" i="9" s="1"/>
  <c r="E53" i="16"/>
  <c r="M29" i="2" s="1" a="1"/>
  <c r="M29" i="2" s="1"/>
  <c r="I29" i="22" s="1"/>
  <c r="F111" i="16"/>
  <c r="M87" i="8" s="1" a="1"/>
  <c r="M87" i="8" s="1"/>
  <c r="M56" i="16"/>
  <c r="M32" i="9" s="1" a="1"/>
  <c r="M32" i="9" s="1"/>
  <c r="N46" i="16"/>
  <c r="M22" i="11" s="1" a="1"/>
  <c r="M22" i="11" s="1"/>
  <c r="M102" i="16"/>
  <c r="M78" i="9" s="1" a="1"/>
  <c r="M78" i="9" s="1"/>
  <c r="F76" i="16"/>
  <c r="M52" i="8" s="1" a="1"/>
  <c r="M52" i="8" s="1"/>
  <c r="O94" i="16"/>
  <c r="M70" i="13" s="1" a="1"/>
  <c r="M70" i="13" s="1"/>
  <c r="F27" i="16"/>
  <c r="M3" i="8" s="1" a="1"/>
  <c r="M3" i="8" s="1"/>
  <c r="M72" i="16"/>
  <c r="M48" i="9" s="1" a="1"/>
  <c r="M48" i="9" s="1"/>
  <c r="E78" i="16"/>
  <c r="M54" i="2" s="1" a="1"/>
  <c r="M54" i="2" s="1"/>
  <c r="I54" i="22" s="1"/>
  <c r="N102" i="16"/>
  <c r="M78" i="11" s="1" a="1"/>
  <c r="M78" i="11" s="1"/>
  <c r="E111" i="16"/>
  <c r="M87" i="2" s="1" a="1"/>
  <c r="M87" i="2" s="1"/>
  <c r="I87" i="22" s="1"/>
  <c r="F65" i="16"/>
  <c r="M41" i="8" s="1" a="1"/>
  <c r="M41" i="8" s="1"/>
  <c r="N52" i="16"/>
  <c r="M28" i="11" s="1" a="1"/>
  <c r="M28" i="11" s="1"/>
  <c r="L42" i="16"/>
  <c r="M18" i="30" s="1" a="1"/>
  <c r="M18" i="30" s="1"/>
  <c r="E56" i="16"/>
  <c r="M32" i="2" s="1" a="1"/>
  <c r="M32" i="2" s="1"/>
  <c r="I32" i="22" s="1"/>
  <c r="L56" i="16"/>
  <c r="M32" i="30" s="1" a="1"/>
  <c r="M32" i="30" s="1"/>
  <c r="E65" i="16"/>
  <c r="M41" i="2" s="1" a="1"/>
  <c r="M41" i="2" s="1"/>
  <c r="I41" i="22" s="1"/>
  <c r="M27" i="16"/>
  <c r="M3" i="9" s="1" a="1"/>
  <c r="M3" i="9" s="1"/>
  <c r="I98" i="16"/>
  <c r="M74" i="31" s="1" a="1"/>
  <c r="M74" i="31" s="1"/>
  <c r="M131" i="16"/>
  <c r="M107" i="9" s="1" a="1"/>
  <c r="M107" i="9" s="1"/>
  <c r="F47" i="16"/>
  <c r="M23" i="8" s="1" a="1"/>
  <c r="M23" i="8" s="1"/>
  <c r="H46" i="16"/>
  <c r="M22" i="34" s="1" a="1"/>
  <c r="M22" i="34" s="1"/>
  <c r="H128" i="16"/>
  <c r="M104" i="34" s="1" a="1"/>
  <c r="M104" i="34" s="1"/>
  <c r="F30" i="16"/>
  <c r="M6" i="8" s="1" a="1"/>
  <c r="M6" i="8" s="1"/>
  <c r="G119" i="16"/>
  <c r="M95" i="12" s="1" a="1"/>
  <c r="M95" i="12" s="1"/>
  <c r="E30" i="16"/>
  <c r="M6" i="2" s="1" a="1"/>
  <c r="M6" i="2" s="1"/>
  <c r="I6" i="22" s="1"/>
  <c r="G118" i="16"/>
  <c r="M94" i="12" s="1" a="1"/>
  <c r="M94" i="12" s="1"/>
  <c r="M48" i="16"/>
  <c r="M24" i="9" s="1" a="1"/>
  <c r="M24" i="9" s="1"/>
  <c r="J118" i="16"/>
  <c r="M94" i="32" s="1" a="1"/>
  <c r="M94" i="32" s="1"/>
  <c r="J46" i="16"/>
  <c r="M22" i="32" s="1" a="1"/>
  <c r="M22" i="32" s="1"/>
  <c r="O46" i="16"/>
  <c r="M22" i="13" s="1" a="1"/>
  <c r="M22" i="13" s="1"/>
  <c r="K119" i="16"/>
  <c r="M95" i="36" s="1" a="1"/>
  <c r="M95" i="36" s="1"/>
  <c r="H95" i="36" s="1"/>
  <c r="I95" i="36" s="1"/>
  <c r="I138" i="16"/>
  <c r="M114" i="31" s="1" a="1"/>
  <c r="M114" i="31" s="1"/>
  <c r="K48" i="16"/>
  <c r="M24" i="36" s="1" a="1"/>
  <c r="M24" i="36" s="1"/>
  <c r="H24" i="36" s="1"/>
  <c r="I24" i="36" s="1"/>
  <c r="N94" i="16"/>
  <c r="M70" i="11" s="1" a="1"/>
  <c r="M70" i="11" s="1"/>
  <c r="L27" i="16"/>
  <c r="M3" i="30" s="1" a="1"/>
  <c r="M3" i="30" s="1"/>
  <c r="E94" i="16"/>
  <c r="M70" i="2" s="1" a="1"/>
  <c r="M70" i="2" s="1"/>
  <c r="I70" i="22" s="1"/>
  <c r="O70" i="16"/>
  <c r="M46" i="13" s="1" a="1"/>
  <c r="M46" i="13" s="1"/>
  <c r="L73" i="16"/>
  <c r="M49" i="30" s="1" a="1"/>
  <c r="M49" i="30" s="1"/>
  <c r="J96" i="16"/>
  <c r="M72" i="32" s="1" a="1"/>
  <c r="M72" i="32" s="1"/>
  <c r="L46" i="16"/>
  <c r="M22" i="30" s="1" a="1"/>
  <c r="M22" i="30" s="1"/>
  <c r="F78" i="16"/>
  <c r="M54" i="8" s="1" a="1"/>
  <c r="M54" i="8" s="1"/>
  <c r="K27" i="16"/>
  <c r="M3" i="36" s="1" a="1"/>
  <c r="M3" i="36" s="1"/>
  <c r="H3" i="36" s="1"/>
  <c r="I3" i="36" s="1"/>
  <c r="M118" i="16"/>
  <c r="M94" i="9" s="1" a="1"/>
  <c r="M94" i="9" s="1"/>
  <c r="G32" i="16"/>
  <c r="M8" i="12" s="1" a="1"/>
  <c r="M8" i="12" s="1"/>
  <c r="K138" i="16"/>
  <c r="M114" i="36" s="1" a="1"/>
  <c r="M114" i="36" s="1"/>
  <c r="H114" i="36" s="1"/>
  <c r="I114" i="36" s="1"/>
  <c r="G89" i="16"/>
  <c r="M65" i="12" s="1" a="1"/>
  <c r="M65" i="12" s="1"/>
  <c r="L111" i="16"/>
  <c r="M87" i="30" s="1" a="1"/>
  <c r="M87" i="30" s="1"/>
  <c r="N73" i="16"/>
  <c r="M49" i="11" s="1" a="1"/>
  <c r="M49" i="11" s="1"/>
  <c r="L121" i="16"/>
  <c r="M97" i="30" s="1" a="1"/>
  <c r="M97" i="30" s="1"/>
  <c r="J35" i="16"/>
  <c r="M11" i="32" s="1" a="1"/>
  <c r="M11" i="32" s="1"/>
  <c r="F135" i="16"/>
  <c r="M111" i="8" s="1" a="1"/>
  <c r="M111" i="8" s="1"/>
  <c r="I60" i="16"/>
  <c r="M36" i="31" s="1" a="1"/>
  <c r="M36" i="31" s="1"/>
  <c r="L102" i="16"/>
  <c r="M78" i="30" s="1" a="1"/>
  <c r="M78" i="30" s="1"/>
  <c r="I116" i="16"/>
  <c r="M92" i="31" s="1" a="1"/>
  <c r="M92" i="31" s="1"/>
  <c r="J76" i="16"/>
  <c r="M52" i="32" s="1" a="1"/>
  <c r="M52" i="32" s="1"/>
  <c r="E76" i="16"/>
  <c r="M52" i="2" s="1" a="1"/>
  <c r="M52" i="2" s="1"/>
  <c r="I52" i="22" s="1"/>
  <c r="J88" i="16"/>
  <c r="M64" i="32" s="1" a="1"/>
  <c r="M64" i="32" s="1"/>
  <c r="J27" i="16"/>
  <c r="M3" i="32" s="1" a="1"/>
  <c r="M3" i="32" s="1"/>
  <c r="N30" i="16"/>
  <c r="M6" i="11" s="1" a="1"/>
  <c r="M6" i="11" s="1"/>
  <c r="M108" i="16"/>
  <c r="M84" i="9" s="1" a="1"/>
  <c r="M84" i="9" s="1"/>
  <c r="K46" i="16"/>
  <c r="M22" i="36" s="1" a="1"/>
  <c r="M22" i="36" s="1"/>
  <c r="H22" i="36" s="1"/>
  <c r="I22" i="36" s="1"/>
  <c r="H118" i="16"/>
  <c r="M94" i="34" s="1" a="1"/>
  <c r="M94" i="34" s="1"/>
  <c r="J89" i="16"/>
  <c r="M65" i="32" s="1" a="1"/>
  <c r="M65" i="32" s="1"/>
  <c r="J93" i="16"/>
  <c r="M69" i="32" s="1" a="1"/>
  <c r="M69" i="32" s="1"/>
  <c r="G53" i="16"/>
  <c r="M29" i="12" s="1" a="1"/>
  <c r="M29" i="12" s="1"/>
  <c r="H45" i="16"/>
  <c r="M21" i="34" s="1" a="1"/>
  <c r="M21" i="34" s="1"/>
  <c r="F35" i="16"/>
  <c r="M11" i="8" s="1" a="1"/>
  <c r="M11" i="8" s="1"/>
  <c r="L41" i="16"/>
  <c r="M17" i="30" s="1" a="1"/>
  <c r="M17" i="30" s="1"/>
  <c r="O104" i="16"/>
  <c r="M80" i="13" s="1" a="1"/>
  <c r="M80" i="13" s="1"/>
  <c r="G108" i="16"/>
  <c r="M84" i="12" s="1" a="1"/>
  <c r="M84" i="12" s="1"/>
  <c r="G111" i="16"/>
  <c r="M87" i="12" s="1" a="1"/>
  <c r="M87" i="12" s="1"/>
  <c r="F93" i="16"/>
  <c r="M69" i="8" s="1" a="1"/>
  <c r="M69" i="8" s="1"/>
  <c r="L30" i="16"/>
  <c r="M6" i="30" s="1" a="1"/>
  <c r="M6" i="30" s="1"/>
  <c r="I118" i="16"/>
  <c r="M94" i="31" s="1" a="1"/>
  <c r="M94" i="31" s="1"/>
  <c r="E37" i="16"/>
  <c r="M13" i="2" s="1" a="1"/>
  <c r="M13" i="2" s="1"/>
  <c r="I13" i="22" s="1"/>
  <c r="O96" i="16"/>
  <c r="M72" i="13" s="1" a="1"/>
  <c r="M72" i="13" s="1"/>
  <c r="A130" i="16"/>
  <c r="A125" i="16"/>
  <c r="A89" i="16"/>
  <c r="O89" i="16" s="1"/>
  <c r="M65" i="13" s="1" a="1"/>
  <c r="M65" i="13" s="1"/>
  <c r="A71" i="16"/>
  <c r="M71" i="16" s="1"/>
  <c r="M47" i="9" s="1" a="1"/>
  <c r="M47" i="9" s="1"/>
  <c r="A35" i="16"/>
  <c r="K35" i="16" s="1"/>
  <c r="M11" i="36" s="1" a="1"/>
  <c r="M11" i="36" s="1"/>
  <c r="H11" i="36" s="1"/>
  <c r="I11" i="36" s="1"/>
  <c r="A141" i="16"/>
  <c r="A124" i="16"/>
  <c r="A105" i="16"/>
  <c r="J105" i="16" s="1"/>
  <c r="M81" i="32" s="1" a="1"/>
  <c r="M81" i="32" s="1"/>
  <c r="A88" i="16"/>
  <c r="I88" i="16" s="1"/>
  <c r="M64" i="31" s="1" a="1"/>
  <c r="M64" i="31" s="1"/>
  <c r="A69" i="16"/>
  <c r="I69" i="16" s="1"/>
  <c r="M45" i="31" s="1" a="1"/>
  <c r="M45" i="31" s="1"/>
  <c r="A52" i="16"/>
  <c r="O52" i="16" s="1"/>
  <c r="M28" i="13" s="1" a="1"/>
  <c r="M28" i="13" s="1"/>
  <c r="A33" i="16"/>
  <c r="A140" i="16"/>
  <c r="A123" i="16"/>
  <c r="A104" i="16"/>
  <c r="I104" i="16" s="1"/>
  <c r="M80" i="31" s="1" a="1"/>
  <c r="M80" i="31" s="1"/>
  <c r="A87" i="16"/>
  <c r="N87" i="16" s="1"/>
  <c r="M63" i="11" s="1" a="1"/>
  <c r="M63" i="11" s="1"/>
  <c r="A68" i="16"/>
  <c r="I68" i="16" s="1"/>
  <c r="M44" i="31" s="1" a="1"/>
  <c r="M44" i="31" s="1"/>
  <c r="A51" i="16"/>
  <c r="A32" i="16"/>
  <c r="I32" i="16" s="1"/>
  <c r="M8" i="31" s="1" a="1"/>
  <c r="M8" i="31" s="1"/>
  <c r="A75" i="16"/>
  <c r="A138" i="16"/>
  <c r="E138" i="16" s="1"/>
  <c r="M114" i="2" s="1" a="1"/>
  <c r="M114" i="2" s="1"/>
  <c r="I114" i="22" s="1"/>
  <c r="A121" i="16"/>
  <c r="I121" i="16" s="1"/>
  <c r="M97" i="31" s="1" a="1"/>
  <c r="M97" i="31" s="1"/>
  <c r="A102" i="16"/>
  <c r="I102" i="16" s="1"/>
  <c r="M78" i="31" s="1" a="1"/>
  <c r="M78" i="31" s="1"/>
  <c r="A85" i="16"/>
  <c r="A66" i="16"/>
  <c r="A49" i="16"/>
  <c r="A30" i="16"/>
  <c r="J30" i="16" s="1"/>
  <c r="M6" i="32" s="1" a="1"/>
  <c r="M6" i="32" s="1"/>
  <c r="A133" i="16"/>
  <c r="O133" i="16" s="1"/>
  <c r="M109" i="13" s="1" a="1"/>
  <c r="M109" i="13" s="1"/>
  <c r="A128" i="16"/>
  <c r="N128" i="16" s="1"/>
  <c r="M104" i="11" s="1" a="1"/>
  <c r="M104" i="11" s="1"/>
  <c r="A137" i="16"/>
  <c r="A119" i="16"/>
  <c r="H119" i="16" s="1"/>
  <c r="M95" i="34" s="1" a="1"/>
  <c r="M95" i="34" s="1"/>
  <c r="A101" i="16"/>
  <c r="A83" i="16"/>
  <c r="L83" i="16" s="1"/>
  <c r="M59" i="30" s="1" a="1"/>
  <c r="M59" i="30" s="1"/>
  <c r="A65" i="16"/>
  <c r="I65" i="16" s="1"/>
  <c r="M41" i="31" s="1" a="1"/>
  <c r="M41" i="31" s="1"/>
  <c r="A47" i="16"/>
  <c r="J47" i="16" s="1"/>
  <c r="M23" i="32" s="1" a="1"/>
  <c r="M23" i="32" s="1"/>
  <c r="A29" i="16"/>
  <c r="A114" i="16"/>
  <c r="A136" i="16"/>
  <c r="A117" i="16"/>
  <c r="G117" i="16" s="1"/>
  <c r="M93" i="12" s="1" a="1"/>
  <c r="M93" i="12" s="1"/>
  <c r="A100" i="16"/>
  <c r="M100" i="16" s="1"/>
  <c r="M76" i="9" s="1" a="1"/>
  <c r="M76" i="9" s="1"/>
  <c r="A81" i="16"/>
  <c r="N81" i="16" s="1"/>
  <c r="M57" i="11" s="1" a="1"/>
  <c r="M57" i="11" s="1"/>
  <c r="A64" i="16"/>
  <c r="A45" i="16"/>
  <c r="A28" i="16"/>
  <c r="M28" i="16" s="1"/>
  <c r="M4" i="9" s="1" a="1"/>
  <c r="M4" i="9" s="1"/>
  <c r="A135" i="16"/>
  <c r="E135" i="16" s="1"/>
  <c r="M111" i="2" s="1" a="1"/>
  <c r="M111" i="2" s="1"/>
  <c r="I111" i="22" s="1"/>
  <c r="A116" i="16"/>
  <c r="E116" i="16" s="1"/>
  <c r="M92" i="2" s="1" a="1"/>
  <c r="M92" i="2" s="1"/>
  <c r="I92" i="22" s="1"/>
  <c r="A99" i="16"/>
  <c r="F99" i="16" s="1"/>
  <c r="M75" i="8" s="1" a="1"/>
  <c r="M75" i="8" s="1"/>
  <c r="A80" i="16"/>
  <c r="I80" i="16" s="1"/>
  <c r="M56" i="31" s="1" a="1"/>
  <c r="M56" i="31" s="1"/>
  <c r="A63" i="16"/>
  <c r="A44" i="16"/>
  <c r="A27" i="16"/>
  <c r="E27" i="16" s="1"/>
  <c r="M3" i="2" s="1" a="1"/>
  <c r="M3" i="2" s="1"/>
  <c r="I3" i="22" s="1"/>
  <c r="A39" i="16"/>
  <c r="A111" i="16"/>
  <c r="I111" i="16" s="1"/>
  <c r="M87" i="31" s="1" a="1"/>
  <c r="M87" i="31" s="1"/>
  <c r="H87" i="31" s="1"/>
  <c r="I87" i="31" s="1"/>
  <c r="A97" i="16"/>
  <c r="E97" i="16" s="1"/>
  <c r="M73" i="2" s="1" a="1"/>
  <c r="M73" i="2" s="1"/>
  <c r="I73" i="22" s="1"/>
  <c r="A78" i="16"/>
  <c r="J78" i="16" s="1"/>
  <c r="M54" i="32" s="1" a="1"/>
  <c r="M54" i="32" s="1"/>
  <c r="A61" i="16"/>
  <c r="A42" i="16"/>
  <c r="E42" i="16" s="1"/>
  <c r="M18" i="2" s="1" a="1"/>
  <c r="M18" i="2" s="1"/>
  <c r="I18" i="22" s="1"/>
  <c r="A131" i="16"/>
  <c r="E131" i="16" s="1"/>
  <c r="M107" i="2" s="1" a="1"/>
  <c r="M107" i="2" s="1"/>
  <c r="I107" i="22" s="1"/>
  <c r="A113" i="16"/>
  <c r="O113" i="16" s="1"/>
  <c r="A95" i="16"/>
  <c r="A77" i="16"/>
  <c r="A59" i="16"/>
  <c r="A41" i="16"/>
  <c r="G41" i="16" s="1"/>
  <c r="M17" i="12" s="1" a="1"/>
  <c r="M17" i="12" s="1"/>
  <c r="A26" i="16"/>
  <c r="A56" i="16"/>
  <c r="G56" i="16" s="1"/>
  <c r="M32" i="12" s="1" a="1"/>
  <c r="M32" i="12" s="1"/>
  <c r="A129" i="16"/>
  <c r="M129" i="16" s="1"/>
  <c r="M105" i="9" s="1" a="1"/>
  <c r="M105" i="9" s="1"/>
  <c r="A112" i="16"/>
  <c r="A93" i="16"/>
  <c r="A76" i="16"/>
  <c r="G76" i="16" s="1"/>
  <c r="M52" i="12" s="1" a="1"/>
  <c r="M52" i="12" s="1"/>
  <c r="A57" i="16"/>
  <c r="A40" i="16"/>
  <c r="H40" i="16" s="1"/>
  <c r="M16" i="34" s="1" a="1"/>
  <c r="M16" i="34" s="1"/>
  <c r="A126" i="16"/>
  <c r="G126" i="16" s="1"/>
  <c r="M102" i="12" s="1" a="1"/>
  <c r="M102" i="12" s="1"/>
  <c r="A109" i="16"/>
  <c r="A90" i="16"/>
  <c r="A73" i="16"/>
  <c r="E73" i="16" s="1"/>
  <c r="M49" i="2" s="1" a="1"/>
  <c r="M49" i="2" s="1"/>
  <c r="I49" i="22" s="1"/>
  <c r="A54" i="16"/>
  <c r="A37" i="16"/>
  <c r="L37" i="16" s="1"/>
  <c r="M13" i="30" s="1" a="1"/>
  <c r="M13" i="30" s="1"/>
  <c r="A107" i="16"/>
  <c r="A53" i="16"/>
  <c r="J53" i="16" s="1"/>
  <c r="M29" i="32" s="1" a="1"/>
  <c r="M29" i="32" s="1"/>
  <c r="A92" i="16"/>
  <c r="A120" i="16"/>
  <c r="L120" i="16" s="1"/>
  <c r="M96" i="30" s="1" a="1"/>
  <c r="M96" i="30" s="1"/>
  <c r="A43" i="16"/>
  <c r="A70" i="16"/>
  <c r="J70" i="16" s="1"/>
  <c r="M46" i="32" s="1" a="1"/>
  <c r="M46" i="32" s="1"/>
  <c r="A132" i="16"/>
  <c r="A55" i="16"/>
  <c r="A82" i="16"/>
  <c r="A38" i="16"/>
  <c r="E38" i="16" s="1"/>
  <c r="M14" i="2" s="1" a="1"/>
  <c r="M14" i="2" s="1"/>
  <c r="I14" i="22" s="1"/>
  <c r="A67" i="16"/>
  <c r="A94" i="16"/>
  <c r="K94" i="16" s="1"/>
  <c r="M70" i="36" s="1" a="1"/>
  <c r="M70" i="36" s="1"/>
  <c r="H70" i="36" s="1"/>
  <c r="I70" i="36" s="1"/>
  <c r="A50" i="16"/>
  <c r="A79" i="16"/>
  <c r="N79" i="16" s="1"/>
  <c r="M55" i="11" s="1" a="1"/>
  <c r="M55" i="11" s="1"/>
  <c r="A106" i="16"/>
  <c r="A62" i="16"/>
  <c r="L62" i="16" s="1"/>
  <c r="M38" i="30" s="1" a="1"/>
  <c r="M38" i="30" s="1"/>
  <c r="A91" i="16"/>
  <c r="A118" i="16"/>
  <c r="O118" i="16" s="1"/>
  <c r="M94" i="13" s="1" a="1"/>
  <c r="M94" i="13" s="1"/>
  <c r="A36" i="16"/>
  <c r="A74" i="16"/>
  <c r="A103" i="16"/>
  <c r="A48" i="16"/>
  <c r="J48" i="16" s="1"/>
  <c r="M24" i="32" s="1" a="1"/>
  <c r="M24" i="32" s="1"/>
  <c r="A86" i="16"/>
  <c r="A115" i="16"/>
  <c r="H115" i="16" s="1"/>
  <c r="M91" i="34" s="1" a="1"/>
  <c r="M91" i="34" s="1"/>
  <c r="A60" i="16"/>
  <c r="G60" i="16" s="1"/>
  <c r="M36" i="12" s="1" a="1"/>
  <c r="M36" i="12" s="1"/>
  <c r="A98" i="16"/>
  <c r="E98" i="16" s="1"/>
  <c r="M74" i="2" s="1" a="1"/>
  <c r="M74" i="2" s="1"/>
  <c r="I74" i="22" s="1"/>
  <c r="A127" i="16"/>
  <c r="A72" i="16"/>
  <c r="L72" i="16" s="1"/>
  <c r="M48" i="30" s="1" a="1"/>
  <c r="M48" i="30" s="1"/>
  <c r="A110" i="16"/>
  <c r="A139" i="16"/>
  <c r="K139" i="16" s="1"/>
  <c r="M115" i="36" s="1" a="1"/>
  <c r="M115" i="36" s="1"/>
  <c r="H115" i="36" s="1"/>
  <c r="I115" i="36" s="1"/>
  <c r="A84" i="16"/>
  <c r="A122" i="16"/>
  <c r="A34" i="16"/>
  <c r="L34" i="16" s="1"/>
  <c r="M10" i="30" s="1" a="1"/>
  <c r="M10" i="30" s="1"/>
  <c r="A96" i="16"/>
  <c r="K96" i="16" s="1"/>
  <c r="M72" i="36" s="1" a="1"/>
  <c r="M72" i="36" s="1"/>
  <c r="H72" i="36" s="1"/>
  <c r="I72" i="36" s="1"/>
  <c r="A134" i="16"/>
  <c r="F134" i="16" s="1"/>
  <c r="M110" i="8" s="1" a="1"/>
  <c r="M110" i="8" s="1"/>
  <c r="A46" i="16"/>
  <c r="A108" i="16"/>
  <c r="A31" i="16"/>
  <c r="K31" i="16" s="1"/>
  <c r="M7" i="36" s="1" a="1"/>
  <c r="M7" i="36" s="1"/>
  <c r="H7" i="36" s="1"/>
  <c r="I7" i="36" s="1"/>
  <c r="A58" i="16"/>
  <c r="O140" i="16"/>
  <c r="M116" i="13" s="1" a="1"/>
  <c r="M116" i="13" s="1"/>
  <c r="J41" i="16"/>
  <c r="M17" i="32" s="1" a="1"/>
  <c r="M17" i="32" s="1"/>
  <c r="K135" i="16"/>
  <c r="M111" i="36" s="1" a="1"/>
  <c r="M111" i="36" s="1"/>
  <c r="H111" i="36" s="1"/>
  <c r="I111" i="36" s="1"/>
  <c r="H67" i="16"/>
  <c r="M43" i="34" s="1" a="1"/>
  <c r="M43" i="34" s="1"/>
  <c r="G109" i="16"/>
  <c r="M85" i="12" s="1" a="1"/>
  <c r="M85" i="12" s="1"/>
  <c r="F38" i="16"/>
  <c r="M14" i="8" s="1" a="1"/>
  <c r="M14" i="8" s="1"/>
  <c r="O68" i="16"/>
  <c r="M44" i="13" s="1" a="1"/>
  <c r="M44" i="13" s="1"/>
  <c r="J115" i="16"/>
  <c r="M91" i="32" s="1" a="1"/>
  <c r="M91" i="32" s="1"/>
  <c r="L66" i="16"/>
  <c r="M42" i="30" s="1" a="1"/>
  <c r="M42" i="30" s="1"/>
  <c r="K41" i="16"/>
  <c r="M17" i="36" s="1" a="1"/>
  <c r="M17" i="36" s="1"/>
  <c r="H17" i="36" s="1"/>
  <c r="I17" i="36" s="1"/>
  <c r="G141" i="16"/>
  <c r="M117" i="12" s="1" a="1"/>
  <c r="M117" i="12" s="1"/>
  <c r="L52" i="16"/>
  <c r="M28" i="30" s="1" a="1"/>
  <c r="M28" i="30" s="1"/>
  <c r="J72" i="16"/>
  <c r="M48" i="32" s="1" a="1"/>
  <c r="M48" i="32" s="1"/>
  <c r="M37" i="16"/>
  <c r="M13" i="9" s="1" a="1"/>
  <c r="M13" i="9" s="1"/>
  <c r="G42" i="16"/>
  <c r="M18" i="12" s="1" a="1"/>
  <c r="M18" i="12" s="1"/>
  <c r="I101" i="16"/>
  <c r="M77" i="31" s="1" a="1"/>
  <c r="M77" i="31" s="1"/>
  <c r="F69" i="16"/>
  <c r="M45" i="8" s="1" a="1"/>
  <c r="M45" i="8" s="1"/>
  <c r="O128" i="16"/>
  <c r="M104" i="13" s="1" a="1"/>
  <c r="M104" i="13" s="1"/>
  <c r="E50" i="16"/>
  <c r="M26" i="2" s="1" a="1"/>
  <c r="M26" i="2" s="1"/>
  <c r="I26" i="22" s="1"/>
  <c r="H27" i="16"/>
  <c r="M3" i="34" s="1" a="1"/>
  <c r="M3" i="34" s="1"/>
  <c r="L133" i="16"/>
  <c r="M109" i="30" s="1" a="1"/>
  <c r="M109" i="30" s="1"/>
  <c r="E40" i="16"/>
  <c r="M16" i="2" s="1" a="1"/>
  <c r="M16" i="2" s="1"/>
  <c r="I16" i="22" s="1"/>
  <c r="M99" i="16"/>
  <c r="M75" i="9" s="1" a="1"/>
  <c r="M75" i="9" s="1"/>
  <c r="H117" i="16"/>
  <c r="M93" i="34" s="1" a="1"/>
  <c r="M93" i="34" s="1"/>
  <c r="F136" i="16"/>
  <c r="M112" i="8" s="1" a="1"/>
  <c r="M112" i="8" s="1"/>
  <c r="G114" i="16"/>
  <c r="M90" i="12" s="1" a="1"/>
  <c r="M90" i="12" s="1"/>
  <c r="M115" i="16"/>
  <c r="M91" i="9" s="1" a="1"/>
  <c r="M91" i="9" s="1"/>
  <c r="N113" i="16"/>
  <c r="M89" i="11" s="1" a="1"/>
  <c r="M89" i="11" s="1"/>
  <c r="F73" i="16"/>
  <c r="M49" i="8" s="1" a="1"/>
  <c r="M49" i="8" s="1"/>
  <c r="G77" i="16"/>
  <c r="M53" i="12" s="1" a="1"/>
  <c r="M53" i="12" s="1"/>
  <c r="F120" i="16"/>
  <c r="M96" i="8" s="1" a="1"/>
  <c r="M96" i="8" s="1"/>
  <c r="O58" i="16"/>
  <c r="M34" i="13" s="1" a="1"/>
  <c r="M34" i="13" s="1"/>
  <c r="J117" i="16"/>
  <c r="M93" i="32" s="1" a="1"/>
  <c r="M93" i="32" s="1"/>
  <c r="I105" i="16"/>
  <c r="M81" i="31" s="1" a="1"/>
  <c r="M81" i="31" s="1"/>
  <c r="J85" i="16"/>
  <c r="M61" i="32" s="1" a="1"/>
  <c r="M61" i="32" s="1"/>
  <c r="H105" i="16"/>
  <c r="M81" i="34" s="1" a="1"/>
  <c r="M81" i="34" s="1"/>
  <c r="M112" i="16"/>
  <c r="M88" i="9" s="1" a="1"/>
  <c r="M88" i="9" s="1"/>
  <c r="G57" i="16"/>
  <c r="M33" i="12" s="1" a="1"/>
  <c r="M33" i="12" s="1"/>
  <c r="O47" i="16"/>
  <c r="M23" i="13" s="1" a="1"/>
  <c r="M23" i="13" s="1"/>
  <c r="M50" i="16"/>
  <c r="M26" i="9" s="1" a="1"/>
  <c r="M26" i="9" s="1"/>
  <c r="K104" i="16"/>
  <c r="M80" i="36" s="1" a="1"/>
  <c r="M80" i="36" s="1"/>
  <c r="H80" i="36" s="1"/>
  <c r="I80" i="36" s="1"/>
  <c r="M46" i="16"/>
  <c r="M22" i="9" s="1" a="1"/>
  <c r="M22" i="9" s="1"/>
  <c r="L140" i="16"/>
  <c r="M116" i="30" s="1" a="1"/>
  <c r="M116" i="30" s="1"/>
  <c r="N76" i="16"/>
  <c r="M52" i="11" s="1" a="1"/>
  <c r="M52" i="11" s="1"/>
  <c r="K130" i="16"/>
  <c r="M106" i="36" s="1" a="1"/>
  <c r="M106" i="36" s="1"/>
  <c r="H106" i="36" s="1"/>
  <c r="I106" i="36" s="1"/>
  <c r="O30" i="16"/>
  <c r="M6" i="13" s="1" a="1"/>
  <c r="M6" i="13" s="1"/>
  <c r="L47" i="16"/>
  <c r="M23" i="30" s="1" a="1"/>
  <c r="M23" i="30" s="1"/>
  <c r="J51" i="16"/>
  <c r="M27" i="32" s="1" a="1"/>
  <c r="M27" i="32" s="1"/>
  <c r="H103" i="16"/>
  <c r="M79" i="34" s="1" a="1"/>
  <c r="M79" i="34" s="1"/>
  <c r="I91" i="16"/>
  <c r="M67" i="31" s="1" a="1"/>
  <c r="M67" i="31" s="1"/>
  <c r="F122" i="16"/>
  <c r="M98" i="8" s="1" a="1"/>
  <c r="M98" i="8" s="1"/>
  <c r="M63" i="16"/>
  <c r="M39" i="9" s="1" a="1"/>
  <c r="M39" i="9" s="1"/>
  <c r="L70" i="16"/>
  <c r="M46" i="30" s="1" a="1"/>
  <c r="M46" i="30" s="1"/>
  <c r="L117" i="16"/>
  <c r="M93" i="30" s="1" a="1"/>
  <c r="M93" i="30" s="1"/>
  <c r="J77" i="16"/>
  <c r="M53" i="32" s="1" a="1"/>
  <c r="M53" i="32" s="1"/>
  <c r="E66" i="16"/>
  <c r="M42" i="2" s="1" a="1"/>
  <c r="M42" i="2" s="1"/>
  <c r="I42" i="22" s="1"/>
  <c r="O125" i="16"/>
  <c r="M101" i="13" s="1" a="1"/>
  <c r="M101" i="13" s="1"/>
  <c r="O97" i="16"/>
  <c r="M73" i="13" s="1" a="1"/>
  <c r="M73" i="13" s="1"/>
  <c r="L124" i="16"/>
  <c r="M100" i="30" s="1" a="1"/>
  <c r="M100" i="30" s="1"/>
  <c r="J116" i="16"/>
  <c r="M92" i="32" s="1" a="1"/>
  <c r="M92" i="32" s="1"/>
  <c r="L81" i="16"/>
  <c r="M57" i="30" s="1" a="1"/>
  <c r="M57" i="30" s="1"/>
  <c r="H71" i="16"/>
  <c r="M47" i="34" s="1" a="1"/>
  <c r="M47" i="34" s="1"/>
  <c r="J101" i="16"/>
  <c r="M77" i="32" s="1" a="1"/>
  <c r="M77" i="32" s="1"/>
  <c r="M66" i="16"/>
  <c r="M42" i="9" s="1" a="1"/>
  <c r="M42" i="9" s="1"/>
  <c r="E43" i="16"/>
  <c r="M19" i="2" s="1" a="1"/>
  <c r="M19" i="2" s="1"/>
  <c r="I19" i="22" s="1"/>
  <c r="M49" i="16"/>
  <c r="M25" i="9" s="1" a="1"/>
  <c r="M25" i="9" s="1"/>
  <c r="G71" i="16"/>
  <c r="M47" i="12" s="1" a="1"/>
  <c r="M47" i="12" s="1"/>
  <c r="I72" i="16"/>
  <c r="M48" i="31" s="1" a="1"/>
  <c r="M48" i="31" s="1"/>
  <c r="N96" i="16"/>
  <c r="M72" i="11" s="1" a="1"/>
  <c r="M72" i="11" s="1"/>
  <c r="E137" i="16"/>
  <c r="M113" i="2" s="1" a="1"/>
  <c r="M113" i="2" s="1"/>
  <c r="I113" i="22" s="1"/>
  <c r="H135" i="16"/>
  <c r="M111" i="34" s="1" a="1"/>
  <c r="M111" i="34" s="1"/>
  <c r="H56" i="16"/>
  <c r="M32" i="34" s="1" a="1"/>
  <c r="M32" i="34" s="1"/>
  <c r="E69" i="16"/>
  <c r="M45" i="2" s="1" a="1"/>
  <c r="M45" i="2" s="1"/>
  <c r="I45" i="22" s="1"/>
  <c r="M128" i="16"/>
  <c r="M104" i="9" s="1" a="1"/>
  <c r="M104" i="9" s="1"/>
  <c r="F58" i="16"/>
  <c r="M34" i="8" s="1" a="1"/>
  <c r="M34" i="8" s="1"/>
  <c r="H30" i="16"/>
  <c r="M6" i="34" s="1" a="1"/>
  <c r="M6" i="34" s="1"/>
  <c r="K91" i="16"/>
  <c r="M67" i="36" s="1" a="1"/>
  <c r="M67" i="36" s="1"/>
  <c r="H67" i="36" s="1"/>
  <c r="I67" i="36" s="1"/>
  <c r="K102" i="16"/>
  <c r="M78" i="36" s="1" a="1"/>
  <c r="M78" i="36" s="1"/>
  <c r="H78" i="36" s="1"/>
  <c r="I78" i="36" s="1"/>
  <c r="H120" i="16"/>
  <c r="M96" i="34" s="1" a="1"/>
  <c r="M96" i="34" s="1"/>
  <c r="N84" i="16"/>
  <c r="M60" i="11" s="1" a="1"/>
  <c r="M60" i="11" s="1"/>
  <c r="F102" i="16"/>
  <c r="M78" i="8" s="1" a="1"/>
  <c r="M78" i="8" s="1"/>
  <c r="G48" i="16"/>
  <c r="M24" i="12" s="1" a="1"/>
  <c r="M24" i="12" s="1"/>
  <c r="K49" i="16"/>
  <c r="M25" i="36" s="1" a="1"/>
  <c r="M25" i="36" s="1"/>
  <c r="H25" i="36" s="1"/>
  <c r="I25" i="36" s="1"/>
  <c r="H28" i="16"/>
  <c r="M4" i="34" s="1" a="1"/>
  <c r="M4" i="34" s="1"/>
  <c r="O29" i="16"/>
  <c r="M5" i="13" s="1" a="1"/>
  <c r="M5" i="13" s="1"/>
  <c r="N63" i="16"/>
  <c r="M39" i="11" s="1" a="1"/>
  <c r="M39" i="11" s="1"/>
  <c r="J114" i="16"/>
  <c r="M90" i="32" s="1" a="1"/>
  <c r="M90" i="32" s="1"/>
  <c r="N103" i="16"/>
  <c r="M79" i="11" s="1" a="1"/>
  <c r="M79" i="11" s="1"/>
  <c r="N61" i="16"/>
  <c r="M37" i="11" s="1" a="1"/>
  <c r="M37" i="11" s="1"/>
  <c r="H47" i="16"/>
  <c r="M23" i="34" s="1" a="1"/>
  <c r="M23" i="34" s="1"/>
  <c r="I135" i="16"/>
  <c r="M111" i="31" s="1" a="1"/>
  <c r="M111" i="31" s="1"/>
  <c r="M58" i="16"/>
  <c r="M34" i="9" s="1" a="1"/>
  <c r="M34" i="9" s="1"/>
  <c r="F104" i="16"/>
  <c r="M80" i="8" s="1" a="1"/>
  <c r="M80" i="8" s="1"/>
  <c r="O134" i="16"/>
  <c r="M110" i="13" s="1" a="1"/>
  <c r="M110" i="13" s="1"/>
  <c r="M79" i="16"/>
  <c r="M55" i="9" s="1" a="1"/>
  <c r="M55" i="9" s="1"/>
  <c r="O45" i="16"/>
  <c r="M21" i="13" s="1" a="1"/>
  <c r="M21" i="13" s="1"/>
  <c r="J62" i="16"/>
  <c r="M38" i="32" s="1" a="1"/>
  <c r="M38" i="32" s="1"/>
  <c r="M75" i="16"/>
  <c r="M51" i="9" s="1" a="1"/>
  <c r="M51" i="9" s="1"/>
  <c r="N47" i="16"/>
  <c r="M23" i="11" s="1" a="1"/>
  <c r="M23" i="11" s="1"/>
  <c r="O88" i="16"/>
  <c r="M64" i="13" s="1" a="1"/>
  <c r="M64" i="13" s="1"/>
  <c r="L76" i="16"/>
  <c r="M52" i="30" s="1" a="1"/>
  <c r="M52" i="30" s="1"/>
  <c r="J109" i="16"/>
  <c r="M85" i="32" s="1" a="1"/>
  <c r="M85" i="32" s="1"/>
  <c r="H132" i="16"/>
  <c r="M108" i="34" s="1" a="1"/>
  <c r="M108" i="34" s="1"/>
  <c r="M32" i="16"/>
  <c r="M8" i="9" s="1" a="1"/>
  <c r="M8" i="9" s="1"/>
  <c r="I120" i="16"/>
  <c r="M96" i="31" s="1" a="1"/>
  <c r="M96" i="31" s="1"/>
  <c r="M34" i="16"/>
  <c r="M10" i="9" s="1" a="1"/>
  <c r="M10" i="9" s="1"/>
  <c r="L128" i="16"/>
  <c r="M104" i="30" s="1" a="1"/>
  <c r="M104" i="30" s="1"/>
  <c r="G120" i="16"/>
  <c r="M96" i="12" s="1" a="1"/>
  <c r="M96" i="12" s="1"/>
  <c r="L59" i="16"/>
  <c r="M35" i="30" s="1" a="1"/>
  <c r="M35" i="30" s="1"/>
  <c r="M47" i="16"/>
  <c r="M23" i="9" s="1" a="1"/>
  <c r="M23" i="9" s="1"/>
  <c r="J135" i="16"/>
  <c r="M111" i="32" s="1" a="1"/>
  <c r="M111" i="32" s="1"/>
  <c r="I93" i="16"/>
  <c r="M69" i="31" s="1" a="1"/>
  <c r="M69" i="31" s="1"/>
  <c r="E95" i="16"/>
  <c r="M71" i="2" s="1" a="1"/>
  <c r="M71" i="2" s="1"/>
  <c r="I71" i="22" s="1"/>
  <c r="M78" i="16"/>
  <c r="M54" i="9" s="1" a="1"/>
  <c r="M54" i="9" s="1"/>
  <c r="J40" i="16"/>
  <c r="M16" i="32" s="1" a="1"/>
  <c r="M16" i="32" s="1"/>
  <c r="G100" i="16"/>
  <c r="M76" i="12" s="1" a="1"/>
  <c r="M76" i="12" s="1"/>
  <c r="K29" i="16"/>
  <c r="M5" i="36" s="1" a="1"/>
  <c r="M5" i="36" s="1"/>
  <c r="H5" i="36" s="1"/>
  <c r="I5" i="36" s="1"/>
  <c r="N38" i="16"/>
  <c r="M14" i="11" s="1" a="1"/>
  <c r="M14" i="11" s="1"/>
  <c r="F127" i="16"/>
  <c r="M103" i="8" s="1" a="1"/>
  <c r="M103" i="8" s="1"/>
  <c r="E57" i="16"/>
  <c r="M33" i="2" s="1" a="1"/>
  <c r="M33" i="2" s="1"/>
  <c r="I33" i="22" s="1"/>
  <c r="G116" i="16"/>
  <c r="M92" i="12" s="1" a="1"/>
  <c r="M92" i="12" s="1"/>
  <c r="E79" i="16"/>
  <c r="M55" i="2" s="1" a="1"/>
  <c r="M55" i="2" s="1"/>
  <c r="I55" i="22" s="1"/>
  <c r="E46" i="16"/>
  <c r="M22" i="2" s="1" a="1"/>
  <c r="M22" i="2" s="1"/>
  <c r="I22" i="22" s="1"/>
  <c r="E81" i="16"/>
  <c r="M57" i="2" s="1" a="1"/>
  <c r="M57" i="2" s="1"/>
  <c r="I57" i="22" s="1"/>
  <c r="H48" i="16"/>
  <c r="M24" i="34" s="1" a="1"/>
  <c r="M24" i="34" s="1"/>
  <c r="H85" i="16"/>
  <c r="M61" i="34" s="1" a="1"/>
  <c r="M61" i="34" s="1"/>
  <c r="O101" i="16"/>
  <c r="M77" i="13" s="1" a="1"/>
  <c r="M77" i="13" s="1"/>
  <c r="E90" i="16"/>
  <c r="M66" i="2" s="1" a="1"/>
  <c r="M66" i="2" s="1"/>
  <c r="I66" i="22" s="1"/>
  <c r="E127" i="16"/>
  <c r="M103" i="2" s="1" a="1"/>
  <c r="M103" i="2" s="1"/>
  <c r="I103" i="22" s="1"/>
  <c r="M70" i="16"/>
  <c r="M46" i="9" s="1" a="1"/>
  <c r="M46" i="9" s="1"/>
  <c r="F29" i="16"/>
  <c r="M5" i="8" s="1" a="1"/>
  <c r="M5" i="8" s="1"/>
  <c r="H88" i="16"/>
  <c r="M64" i="34" s="1" a="1"/>
  <c r="M64" i="34" s="1"/>
  <c r="E125" i="16"/>
  <c r="M101" i="2" s="1" a="1"/>
  <c r="M101" i="2" s="1"/>
  <c r="I101" i="22" s="1"/>
  <c r="F74" i="16"/>
  <c r="M50" i="8" s="1" a="1"/>
  <c r="M50" i="8" s="1"/>
  <c r="N66" i="16"/>
  <c r="M42" i="11" s="1" a="1"/>
  <c r="M42" i="11" s="1"/>
  <c r="K120" i="16"/>
  <c r="M96" i="36" s="1" a="1"/>
  <c r="M96" i="36" s="1"/>
  <c r="H96" i="36" s="1"/>
  <c r="I96" i="36" s="1"/>
  <c r="K131" i="16"/>
  <c r="M107" i="36" s="1" a="1"/>
  <c r="M107" i="36" s="1"/>
  <c r="H107" i="36" s="1"/>
  <c r="I107" i="36" s="1"/>
  <c r="H33" i="16"/>
  <c r="M9" i="34" s="1" a="1"/>
  <c r="M9" i="34" s="1"/>
  <c r="K42" i="16"/>
  <c r="M18" i="36" s="1" a="1"/>
  <c r="M18" i="36" s="1"/>
  <c r="H18" i="36" s="1"/>
  <c r="I18" i="36" s="1"/>
  <c r="F131" i="16"/>
  <c r="M107" i="8" s="1" a="1"/>
  <c r="M107" i="8" s="1"/>
  <c r="L31" i="16"/>
  <c r="M7" i="30" s="1" a="1"/>
  <c r="M7" i="30" s="1"/>
  <c r="G135" i="16"/>
  <c r="M111" i="12" s="1" a="1"/>
  <c r="M111" i="12" s="1"/>
  <c r="H57" i="16"/>
  <c r="M33" i="34" s="1" a="1"/>
  <c r="M33" i="34" s="1"/>
  <c r="O116" i="16"/>
  <c r="M92" i="13" s="1" a="1"/>
  <c r="M92" i="13" s="1"/>
  <c r="G46" i="16"/>
  <c r="M22" i="12" s="1" a="1"/>
  <c r="M22" i="12" s="1"/>
  <c r="E120" i="16"/>
  <c r="M96" i="2" s="1" a="1"/>
  <c r="M96" i="2" s="1"/>
  <c r="I96" i="22" s="1"/>
  <c r="N121" i="16"/>
  <c r="M97" i="11" s="1" a="1"/>
  <c r="M97" i="11" s="1"/>
  <c r="N119" i="16"/>
  <c r="M95" i="11" s="1" a="1"/>
  <c r="M95" i="11" s="1"/>
  <c r="H134" i="16"/>
  <c r="M110" i="34" s="1" a="1"/>
  <c r="M110" i="34" s="1"/>
  <c r="H72" i="16"/>
  <c r="M48" i="34" s="1" a="1"/>
  <c r="M48" i="34" s="1"/>
  <c r="I48" i="16"/>
  <c r="M24" i="31" s="1" a="1"/>
  <c r="M24" i="31" s="1"/>
  <c r="G28" i="16"/>
  <c r="M4" i="12" s="1" a="1"/>
  <c r="M4" i="12" s="1"/>
  <c r="F46" i="16"/>
  <c r="M22" i="8" s="1" a="1"/>
  <c r="M22" i="8" s="1"/>
  <c r="K93" i="16"/>
  <c r="M69" i="36" s="1" a="1"/>
  <c r="M69" i="36" s="1"/>
  <c r="H69" i="36" s="1"/>
  <c r="I69" i="36" s="1"/>
  <c r="O74" i="16"/>
  <c r="M50" i="13" s="1" a="1"/>
  <c r="M50" i="13" s="1"/>
  <c r="J33" i="16"/>
  <c r="M9" i="32" s="1" a="1"/>
  <c r="M9" i="32" s="1"/>
  <c r="M133" i="16"/>
  <c r="M109" i="9" s="1" a="1"/>
  <c r="M109" i="9" s="1"/>
  <c r="M42" i="16"/>
  <c r="M18" i="9" s="1" a="1"/>
  <c r="M18" i="9" s="1"/>
  <c r="H29" i="16"/>
  <c r="M5" i="34" s="1" a="1"/>
  <c r="M5" i="34" s="1"/>
  <c r="O59" i="16"/>
  <c r="M35" i="13" s="1" a="1"/>
  <c r="M35" i="13" s="1"/>
  <c r="L105" i="16"/>
  <c r="M81" i="30" s="1" a="1"/>
  <c r="M81" i="30" s="1"/>
  <c r="H108" i="16"/>
  <c r="M84" i="34" s="1" a="1"/>
  <c r="M84" i="34" s="1"/>
  <c r="J80" i="16"/>
  <c r="M56" i="32" s="1" a="1"/>
  <c r="M56" i="32" s="1"/>
  <c r="M90" i="16"/>
  <c r="M66" i="9" s="1" a="1"/>
  <c r="M66" i="9" s="1"/>
  <c r="I62" i="16"/>
  <c r="M38" i="31" s="1" a="1"/>
  <c r="M38" i="31" s="1"/>
  <c r="F80" i="16"/>
  <c r="M56" i="8" s="1" a="1"/>
  <c r="M56" i="8" s="1"/>
  <c r="M92" i="16"/>
  <c r="M68" i="9" s="1" a="1"/>
  <c r="M68" i="9" s="1"/>
  <c r="G91" i="16"/>
  <c r="M67" i="12" s="1" a="1"/>
  <c r="M67" i="12" s="1"/>
  <c r="L88" i="16"/>
  <c r="M64" i="30" s="1" a="1"/>
  <c r="M64" i="30" s="1"/>
  <c r="I35" i="16"/>
  <c r="M11" i="31" s="1" a="1"/>
  <c r="M11" i="31" s="1"/>
  <c r="E124" i="16"/>
  <c r="M100" i="2" s="1" a="1"/>
  <c r="M100" i="2" s="1"/>
  <c r="I100" i="22" s="1"/>
  <c r="O54" i="16"/>
  <c r="M30" i="13" s="1" a="1"/>
  <c r="M30" i="13" s="1"/>
  <c r="AQ297" i="28"/>
  <c r="AY185" i="28"/>
  <c r="AY197" i="28"/>
  <c r="AY285" i="28"/>
  <c r="AY305" i="28"/>
  <c r="AQ415" i="28"/>
  <c r="AK417" i="28"/>
  <c r="AY304" i="28"/>
  <c r="AY300" i="28"/>
  <c r="AK407" i="28"/>
  <c r="AY406" i="28"/>
  <c r="AQ306" i="28"/>
  <c r="AY299" i="28"/>
  <c r="AK402" i="28"/>
  <c r="AK406" i="28"/>
  <c r="AQ405" i="28"/>
  <c r="AY420" i="28"/>
  <c r="BE70" i="28"/>
  <c r="BE86" i="28"/>
  <c r="AQ296" i="28"/>
  <c r="BE283" i="28"/>
  <c r="BE289" i="28"/>
  <c r="AY198" i="28"/>
  <c r="AY213" i="28"/>
  <c r="AY289" i="28"/>
  <c r="AQ412" i="28"/>
  <c r="AK420" i="28"/>
  <c r="AY301" i="28"/>
  <c r="AK432" i="28"/>
  <c r="AJ180" i="28"/>
  <c r="AQ298" i="28"/>
  <c r="AY200" i="28"/>
  <c r="AY284" i="28"/>
  <c r="AQ424" i="28"/>
  <c r="AJ171" i="28"/>
  <c r="AY296" i="28"/>
  <c r="AR23" i="28"/>
  <c r="AQ290" i="28"/>
  <c r="AQ289" i="28"/>
  <c r="BE279" i="28"/>
  <c r="BE307" i="28"/>
  <c r="BE294" i="28"/>
  <c r="AY186" i="28"/>
  <c r="AY207" i="28"/>
  <c r="AY201" i="28"/>
  <c r="AY280" i="28"/>
  <c r="AY308" i="28"/>
  <c r="AY295" i="28"/>
  <c r="AQ421" i="28"/>
  <c r="AQ425" i="28"/>
  <c r="AQ426" i="28"/>
  <c r="AK409" i="28"/>
  <c r="AK415" i="28"/>
  <c r="AK422" i="28"/>
  <c r="AJ164" i="28"/>
  <c r="AQ278" i="28"/>
  <c r="AQ302" i="28"/>
  <c r="AQ301" i="28"/>
  <c r="AY292" i="28"/>
  <c r="AY279" i="28"/>
  <c r="AY307" i="28"/>
  <c r="AQ402" i="28"/>
  <c r="AQ406" i="28"/>
  <c r="AQ416" i="28"/>
  <c r="AK410" i="28"/>
  <c r="AK423" i="28"/>
  <c r="AJ175" i="28"/>
  <c r="AK18" i="28"/>
  <c r="AK163" i="28" s="1"/>
  <c r="AQ286" i="28"/>
  <c r="AQ285" i="28"/>
  <c r="AQ284" i="28"/>
  <c r="AQ404" i="28"/>
  <c r="AQ418" i="28"/>
  <c r="AQ428" i="28"/>
  <c r="AK429" i="28"/>
  <c r="AK412" i="28"/>
  <c r="AJ170" i="28"/>
  <c r="AJ172" i="28"/>
  <c r="AJ161" i="28"/>
  <c r="AJ174" i="28"/>
  <c r="AK411" i="28"/>
  <c r="AK426" i="28"/>
  <c r="AJ168" i="28"/>
  <c r="AK424" i="28"/>
  <c r="AQ232" i="28"/>
  <c r="AQ308" i="28"/>
  <c r="AQ429" i="28"/>
  <c r="AQ420" i="28"/>
  <c r="AK414" i="28"/>
  <c r="AQ219" i="28"/>
  <c r="AQ293" i="28"/>
  <c r="AQ292" i="28"/>
  <c r="AQ279" i="28"/>
  <c r="BE281" i="28"/>
  <c r="BE297" i="28"/>
  <c r="AY191" i="28"/>
  <c r="AY209" i="28"/>
  <c r="AY282" i="28"/>
  <c r="AY298" i="28"/>
  <c r="AQ409" i="28"/>
  <c r="AQ432" i="28"/>
  <c r="AL24" i="28"/>
  <c r="AL403" i="28" s="1"/>
  <c r="AK405" i="28"/>
  <c r="AK416" i="28"/>
  <c r="AQ281" i="28"/>
  <c r="AQ305" i="28"/>
  <c r="AQ291" i="28"/>
  <c r="AZ19" i="28"/>
  <c r="AZ206" i="28" s="1"/>
  <c r="AY192" i="28"/>
  <c r="AY294" i="28"/>
  <c r="AQ410" i="28"/>
  <c r="AK431" i="28"/>
  <c r="AK428" i="28"/>
  <c r="AJ163" i="28"/>
  <c r="AR20" i="28"/>
  <c r="AR219" i="28" s="1"/>
  <c r="AQ280" i="28"/>
  <c r="AQ304" i="28"/>
  <c r="AY203" i="28"/>
  <c r="AZ23" i="28"/>
  <c r="AZ303" i="28" s="1"/>
  <c r="AY281" i="28"/>
  <c r="AQ427" i="28"/>
  <c r="AK427" i="28"/>
  <c r="AQ288" i="28"/>
  <c r="AQ287" i="28"/>
  <c r="BE305" i="28"/>
  <c r="AY189" i="28"/>
  <c r="AY215" i="28"/>
  <c r="AY278" i="28"/>
  <c r="AY306" i="28"/>
  <c r="AR24" i="28"/>
  <c r="AQ407" i="28"/>
  <c r="AK419" i="28"/>
  <c r="AK403" i="28"/>
  <c r="AK418" i="28"/>
  <c r="AJ158" i="28"/>
  <c r="AJ176" i="28"/>
  <c r="AJ156" i="28"/>
  <c r="AK404" i="28"/>
  <c r="AK413" i="28"/>
  <c r="AK430" i="28"/>
  <c r="AK421" i="28"/>
  <c r="AK408" i="28"/>
  <c r="G94" i="2"/>
  <c r="G65" i="2"/>
  <c r="G36" i="2"/>
  <c r="G7" i="2"/>
  <c r="G109" i="31"/>
  <c r="G51" i="31"/>
  <c r="G22" i="31"/>
  <c r="G80" i="31"/>
  <c r="G103" i="13"/>
  <c r="G74" i="13"/>
  <c r="G16" i="13"/>
  <c r="G45" i="13"/>
  <c r="G11" i="2"/>
  <c r="G98" i="2"/>
  <c r="G69" i="2"/>
  <c r="G40" i="2"/>
  <c r="G111" i="11"/>
  <c r="G82" i="11"/>
  <c r="G53" i="11"/>
  <c r="G24" i="11"/>
  <c r="G114" i="2"/>
  <c r="G27" i="2"/>
  <c r="G85" i="2"/>
  <c r="G56" i="2"/>
  <c r="G85" i="11"/>
  <c r="G56" i="11"/>
  <c r="G114" i="11"/>
  <c r="G27" i="11"/>
  <c r="G12" i="30"/>
  <c r="G99" i="30"/>
  <c r="G70" i="30"/>
  <c r="G41" i="30"/>
  <c r="AJ177" i="28"/>
  <c r="AJ173" i="28"/>
  <c r="AJ181" i="28"/>
  <c r="AJ159" i="28"/>
  <c r="AJ183" i="28"/>
  <c r="G24" i="2"/>
  <c r="G111" i="2"/>
  <c r="G82" i="2"/>
  <c r="G53" i="2"/>
  <c r="G108" i="9"/>
  <c r="G79" i="9"/>
  <c r="G50" i="9"/>
  <c r="G21" i="9"/>
  <c r="G94" i="13"/>
  <c r="G65" i="13"/>
  <c r="G36" i="13"/>
  <c r="G7" i="13"/>
  <c r="D111" i="16"/>
  <c r="G106" i="11"/>
  <c r="G77" i="11"/>
  <c r="G48" i="11"/>
  <c r="G19" i="11"/>
  <c r="D137" i="16"/>
  <c r="G112" i="34"/>
  <c r="G83" i="34"/>
  <c r="G54" i="34"/>
  <c r="G25" i="34"/>
  <c r="G101" i="31"/>
  <c r="G72" i="31"/>
  <c r="G43" i="31"/>
  <c r="G14" i="31"/>
  <c r="G2" i="6"/>
  <c r="G89" i="6"/>
  <c r="G60" i="6"/>
  <c r="G31" i="6"/>
  <c r="G89" i="31"/>
  <c r="G60" i="31"/>
  <c r="G31" i="31"/>
  <c r="G2" i="31"/>
  <c r="G115" i="11"/>
  <c r="G86" i="11"/>
  <c r="G28" i="11"/>
  <c r="G57" i="11"/>
  <c r="AX11" i="29"/>
  <c r="M84" i="16"/>
  <c r="G105" i="30"/>
  <c r="G76" i="30"/>
  <c r="G47" i="30"/>
  <c r="G18" i="30"/>
  <c r="AD70" i="29"/>
  <c r="C70" i="29" s="1"/>
  <c r="AD38" i="29"/>
  <c r="D52" i="16"/>
  <c r="G90" i="2"/>
  <c r="G3" i="2"/>
  <c r="G61" i="2"/>
  <c r="G32" i="2"/>
  <c r="BE22" i="29"/>
  <c r="BF22" i="29" s="1"/>
  <c r="K65" i="16"/>
  <c r="M41" i="36" s="1" a="1"/>
  <c r="M41" i="36" s="1"/>
  <c r="H41" i="36" s="1"/>
  <c r="I41" i="36" s="1"/>
  <c r="G99" i="11"/>
  <c r="G70" i="11"/>
  <c r="G41" i="11"/>
  <c r="G12" i="11"/>
  <c r="AD24" i="29"/>
  <c r="AD56" i="29"/>
  <c r="C56" i="29" s="1"/>
  <c r="D38" i="16"/>
  <c r="G15" i="30"/>
  <c r="G102" i="30"/>
  <c r="G73" i="30"/>
  <c r="G44" i="30"/>
  <c r="AQ26" i="29"/>
  <c r="P69" i="16" s="1"/>
  <c r="M45" i="33" s="1" a="1"/>
  <c r="M45" i="33" s="1"/>
  <c r="P40" i="16"/>
  <c r="M16" i="33" s="1" a="1"/>
  <c r="M16" i="33" s="1"/>
  <c r="G103" i="12"/>
  <c r="G45" i="12"/>
  <c r="G74" i="12"/>
  <c r="G16" i="12"/>
  <c r="AD37" i="29"/>
  <c r="AD69" i="29"/>
  <c r="C69" i="29" s="1"/>
  <c r="D51" i="16"/>
  <c r="G110" i="6"/>
  <c r="G81" i="6"/>
  <c r="G23" i="6"/>
  <c r="G52" i="6"/>
  <c r="G32" i="9"/>
  <c r="G90" i="9"/>
  <c r="G61" i="9"/>
  <c r="G3" i="9"/>
  <c r="G21" i="2"/>
  <c r="G108" i="2"/>
  <c r="G79" i="2"/>
  <c r="G50" i="2"/>
  <c r="G109" i="11"/>
  <c r="G80" i="11"/>
  <c r="G51" i="11"/>
  <c r="G22" i="11"/>
  <c r="AP11" i="29"/>
  <c r="BE12" i="29"/>
  <c r="K55" i="16"/>
  <c r="M31" i="36" s="1" a="1"/>
  <c r="M31" i="36" s="1"/>
  <c r="H31" i="36" s="1"/>
  <c r="I31" i="36" s="1"/>
  <c r="G48" i="6"/>
  <c r="G106" i="6"/>
  <c r="G19" i="6"/>
  <c r="G77" i="6"/>
  <c r="G107" i="30"/>
  <c r="G78" i="30"/>
  <c r="G49" i="30"/>
  <c r="G20" i="30"/>
  <c r="D97" i="16"/>
  <c r="G98" i="6"/>
  <c r="G11" i="6"/>
  <c r="G69" i="6"/>
  <c r="G40" i="6"/>
  <c r="G14" i="32"/>
  <c r="G101" i="32"/>
  <c r="G72" i="32"/>
  <c r="G43" i="32"/>
  <c r="G102" i="12"/>
  <c r="G73" i="12"/>
  <c r="G44" i="12"/>
  <c r="G15" i="12"/>
  <c r="G63" i="31"/>
  <c r="G34" i="31"/>
  <c r="G92" i="31"/>
  <c r="G5" i="31"/>
  <c r="G35" i="33"/>
  <c r="G6" i="33"/>
  <c r="G93" i="33"/>
  <c r="G64" i="33"/>
  <c r="BQ11" i="29"/>
  <c r="J113" i="16"/>
  <c r="M89" i="32" s="1" a="1"/>
  <c r="M89" i="32" s="1"/>
  <c r="AR46" i="29"/>
  <c r="D46" i="29" s="1"/>
  <c r="D57" i="16"/>
  <c r="G90" i="6"/>
  <c r="G3" i="6"/>
  <c r="G61" i="6"/>
  <c r="G32" i="6"/>
  <c r="G97" i="2"/>
  <c r="G68" i="2"/>
  <c r="G39" i="2"/>
  <c r="G10" i="2"/>
  <c r="G23" i="8"/>
  <c r="G110" i="8"/>
  <c r="G81" i="8"/>
  <c r="G52" i="8"/>
  <c r="G92" i="11"/>
  <c r="G63" i="11"/>
  <c r="G34" i="11"/>
  <c r="G5" i="11"/>
  <c r="G23" i="2"/>
  <c r="G110" i="2"/>
  <c r="G81" i="2"/>
  <c r="G52" i="2"/>
  <c r="G94" i="33"/>
  <c r="G65" i="33"/>
  <c r="G36" i="33"/>
  <c r="G7" i="33"/>
  <c r="G54" i="2"/>
  <c r="G25" i="2"/>
  <c r="G112" i="2"/>
  <c r="G83" i="2"/>
  <c r="G95" i="12"/>
  <c r="G66" i="12"/>
  <c r="G37" i="12"/>
  <c r="G8" i="12"/>
  <c r="BE37" i="29"/>
  <c r="BF37" i="29" s="1"/>
  <c r="K80" i="16"/>
  <c r="M56" i="36" s="1" a="1"/>
  <c r="M56" i="36" s="1"/>
  <c r="H56" i="36" s="1"/>
  <c r="I56" i="36" s="1"/>
  <c r="G94" i="34"/>
  <c r="G65" i="34"/>
  <c r="G36" i="34"/>
  <c r="G7" i="34"/>
  <c r="G49" i="11"/>
  <c r="G20" i="11"/>
  <c r="G107" i="11"/>
  <c r="G78" i="11"/>
  <c r="G94" i="32"/>
  <c r="G65" i="32"/>
  <c r="G36" i="32"/>
  <c r="G7" i="32"/>
  <c r="G24" i="33"/>
  <c r="G111" i="33"/>
  <c r="G82" i="33"/>
  <c r="G53" i="33"/>
  <c r="G69" i="32"/>
  <c r="G40" i="32"/>
  <c r="G11" i="32"/>
  <c r="G98" i="32"/>
  <c r="D117" i="16"/>
  <c r="G108" i="30"/>
  <c r="G79" i="30"/>
  <c r="G50" i="30"/>
  <c r="G21" i="30"/>
  <c r="BE18" i="29"/>
  <c r="K61" i="16"/>
  <c r="M37" i="36" s="1" a="1"/>
  <c r="M37" i="36" s="1"/>
  <c r="H37" i="36" s="1"/>
  <c r="I37" i="36" s="1"/>
  <c r="G26" i="8"/>
  <c r="G113" i="8"/>
  <c r="G84" i="8"/>
  <c r="G55" i="8"/>
  <c r="AR71" i="29"/>
  <c r="D71" i="29" s="1"/>
  <c r="D82" i="16"/>
  <c r="G49" i="34"/>
  <c r="G20" i="34"/>
  <c r="G107" i="34"/>
  <c r="G78" i="34"/>
  <c r="G68" i="6"/>
  <c r="G39" i="6"/>
  <c r="G97" i="6"/>
  <c r="G10" i="6"/>
  <c r="G12" i="33"/>
  <c r="G99" i="33"/>
  <c r="G70" i="33"/>
  <c r="G41" i="33"/>
  <c r="M89" i="13" a="1"/>
  <c r="M89" i="13" s="1"/>
  <c r="G100" i="31"/>
  <c r="G71" i="31"/>
  <c r="G42" i="31"/>
  <c r="G13" i="31"/>
  <c r="G9" i="33"/>
  <c r="G96" i="33"/>
  <c r="G67" i="33"/>
  <c r="G38" i="33"/>
  <c r="G72" i="12"/>
  <c r="G14" i="12"/>
  <c r="G101" i="12"/>
  <c r="G43" i="12"/>
  <c r="G97" i="31"/>
  <c r="G39" i="31"/>
  <c r="G10" i="31"/>
  <c r="G68" i="31"/>
  <c r="BG11" i="29"/>
  <c r="D113" i="16"/>
  <c r="BE38" i="29"/>
  <c r="K81" i="16"/>
  <c r="M57" i="36" s="1" a="1"/>
  <c r="M57" i="36" s="1"/>
  <c r="H57" i="36" s="1"/>
  <c r="I57" i="36" s="1"/>
  <c r="BL11" i="29"/>
  <c r="M113" i="16"/>
  <c r="G70" i="6"/>
  <c r="G41" i="6"/>
  <c r="G12" i="6"/>
  <c r="G99" i="6"/>
  <c r="G14" i="33"/>
  <c r="G101" i="33"/>
  <c r="G72" i="33"/>
  <c r="G43" i="33"/>
  <c r="D125" i="16"/>
  <c r="G90" i="30"/>
  <c r="G3" i="30"/>
  <c r="G61" i="30"/>
  <c r="G32" i="30"/>
  <c r="G91" i="8"/>
  <c r="G62" i="8"/>
  <c r="G4" i="8"/>
  <c r="G33" i="8"/>
  <c r="D109" i="16"/>
  <c r="AD33" i="29"/>
  <c r="AD65" i="29"/>
  <c r="C65" i="29" s="1"/>
  <c r="D47" i="16"/>
  <c r="G89" i="12"/>
  <c r="G2" i="12"/>
  <c r="G31" i="12"/>
  <c r="G60" i="12"/>
  <c r="AD61" i="29"/>
  <c r="C61" i="29" s="1"/>
  <c r="AD29" i="29"/>
  <c r="D43" i="16"/>
  <c r="AR57" i="29"/>
  <c r="D57" i="29" s="1"/>
  <c r="D68" i="16"/>
  <c r="AD53" i="29"/>
  <c r="C53" i="29" s="1"/>
  <c r="AD21" i="29"/>
  <c r="D35" i="16"/>
  <c r="AQ16" i="29"/>
  <c r="P59" i="16" s="1"/>
  <c r="M35" i="33" s="1" a="1"/>
  <c r="M35" i="33" s="1"/>
  <c r="P30" i="16"/>
  <c r="M6" i="33" s="1" a="1"/>
  <c r="M6" i="33" s="1"/>
  <c r="BE33" i="29"/>
  <c r="BF33" i="29" s="1"/>
  <c r="K76" i="16"/>
  <c r="M52" i="36" s="1" a="1"/>
  <c r="M52" i="36" s="1"/>
  <c r="H52" i="36" s="1"/>
  <c r="I52" i="36" s="1"/>
  <c r="AA11" i="29"/>
  <c r="J26" i="16"/>
  <c r="M2" i="32" s="1" a="1"/>
  <c r="M2" i="32" s="1"/>
  <c r="AD46" i="29"/>
  <c r="C46" i="29" s="1"/>
  <c r="AD14" i="29"/>
  <c r="D28" i="16"/>
  <c r="AD45" i="29"/>
  <c r="C45" i="29" s="1"/>
  <c r="AD13" i="29"/>
  <c r="D27" i="16"/>
  <c r="G109" i="34"/>
  <c r="G80" i="34"/>
  <c r="G51" i="34"/>
  <c r="G22" i="34"/>
  <c r="G81" i="32"/>
  <c r="G52" i="32"/>
  <c r="G23" i="32"/>
  <c r="G110" i="32"/>
  <c r="AQ17" i="29"/>
  <c r="P60" i="16" s="1"/>
  <c r="M36" i="33" s="1" a="1"/>
  <c r="M36" i="33" s="1"/>
  <c r="P31" i="16"/>
  <c r="M7" i="33" s="1" a="1"/>
  <c r="M7" i="33" s="1"/>
  <c r="G92" i="6"/>
  <c r="G63" i="6"/>
  <c r="G34" i="6"/>
  <c r="G5" i="6"/>
  <c r="G35" i="8"/>
  <c r="G6" i="8"/>
  <c r="G93" i="8"/>
  <c r="G64" i="8"/>
  <c r="G93" i="11"/>
  <c r="G64" i="11"/>
  <c r="G35" i="11"/>
  <c r="G6" i="11"/>
  <c r="BE17" i="29"/>
  <c r="BF17" i="29" s="1"/>
  <c r="K60" i="16"/>
  <c r="M36" i="36" s="1" a="1"/>
  <c r="M36" i="36" s="1"/>
  <c r="H36" i="36" s="1"/>
  <c r="I36" i="36" s="1"/>
  <c r="D120" i="16"/>
  <c r="G6" i="2"/>
  <c r="G93" i="2"/>
  <c r="G64" i="2"/>
  <c r="G35" i="2"/>
  <c r="G111" i="9"/>
  <c r="G82" i="9"/>
  <c r="G53" i="9"/>
  <c r="G24" i="9"/>
  <c r="AQ34" i="29"/>
  <c r="P77" i="16" s="1"/>
  <c r="M53" i="33" s="1" a="1"/>
  <c r="M53" i="33" s="1"/>
  <c r="P48" i="16"/>
  <c r="M24" i="33" s="1" a="1"/>
  <c r="M24" i="33" s="1"/>
  <c r="G109" i="32"/>
  <c r="G80" i="32"/>
  <c r="G51" i="32"/>
  <c r="G22" i="32"/>
  <c r="G109" i="13"/>
  <c r="G80" i="13"/>
  <c r="G51" i="13"/>
  <c r="G22" i="13"/>
  <c r="G65" i="31"/>
  <c r="G36" i="31"/>
  <c r="G7" i="31"/>
  <c r="G94" i="31"/>
  <c r="G113" i="12"/>
  <c r="G84" i="12"/>
  <c r="G26" i="12"/>
  <c r="G55" i="12"/>
  <c r="AD39" i="29"/>
  <c r="AD71" i="29"/>
  <c r="C71" i="29" s="1"/>
  <c r="D53" i="16"/>
  <c r="BE36" i="29"/>
  <c r="K79" i="16"/>
  <c r="M55" i="36" s="1" a="1"/>
  <c r="M55" i="36" s="1"/>
  <c r="H55" i="36" s="1"/>
  <c r="I55" i="36" s="1"/>
  <c r="AD20" i="29"/>
  <c r="AD52" i="29"/>
  <c r="C52" i="29" s="1"/>
  <c r="D34" i="16"/>
  <c r="AQ22" i="29"/>
  <c r="P65" i="16" s="1"/>
  <c r="M41" i="33" s="1" a="1"/>
  <c r="M41" i="33" s="1"/>
  <c r="P36" i="16"/>
  <c r="M12" i="33" s="1" a="1"/>
  <c r="M12" i="33" s="1"/>
  <c r="G104" i="12"/>
  <c r="G17" i="12"/>
  <c r="G46" i="12"/>
  <c r="G75" i="12"/>
  <c r="G94" i="11"/>
  <c r="G65" i="11"/>
  <c r="G36" i="11"/>
  <c r="G7" i="11"/>
  <c r="AQ19" i="29"/>
  <c r="P62" i="16" s="1"/>
  <c r="M38" i="33" s="1" a="1"/>
  <c r="M38" i="33" s="1"/>
  <c r="P33" i="16"/>
  <c r="M9" i="33" s="1" a="1"/>
  <c r="M9" i="33" s="1"/>
  <c r="G116" i="13"/>
  <c r="G87" i="13"/>
  <c r="G58" i="13"/>
  <c r="G29" i="13"/>
  <c r="AN11" i="29"/>
  <c r="I55" i="16"/>
  <c r="G114" i="12"/>
  <c r="G85" i="12"/>
  <c r="G56" i="12"/>
  <c r="G27" i="12"/>
  <c r="G104" i="2"/>
  <c r="G75" i="2"/>
  <c r="G46" i="2"/>
  <c r="G17" i="2"/>
  <c r="AD54" i="29"/>
  <c r="C54" i="29" s="1"/>
  <c r="AD22" i="29"/>
  <c r="D36" i="16"/>
  <c r="AQ24" i="29"/>
  <c r="P67" i="16" s="1"/>
  <c r="M43" i="33" s="1" a="1"/>
  <c r="M43" i="33" s="1"/>
  <c r="P38" i="16"/>
  <c r="M14" i="33" s="1" a="1"/>
  <c r="M14" i="33" s="1"/>
  <c r="G59" i="12"/>
  <c r="G117" i="12"/>
  <c r="G88" i="12"/>
  <c r="G30" i="12"/>
  <c r="G113" i="30"/>
  <c r="G84" i="30"/>
  <c r="G55" i="30"/>
  <c r="G26" i="30"/>
  <c r="D96" i="16"/>
  <c r="AR69" i="29"/>
  <c r="D69" i="29" s="1"/>
  <c r="D80" i="16"/>
  <c r="AR65" i="29"/>
  <c r="D65" i="29" s="1"/>
  <c r="D76" i="16"/>
  <c r="BE25" i="29"/>
  <c r="BF57" i="29" s="1"/>
  <c r="E57" i="29" s="1"/>
  <c r="K68" i="16"/>
  <c r="M44" i="36" s="1" a="1"/>
  <c r="M44" i="36" s="1"/>
  <c r="H44" i="36" s="1"/>
  <c r="I44" i="36" s="1"/>
  <c r="AH11" i="29"/>
  <c r="G55" i="16"/>
  <c r="G104" i="13"/>
  <c r="G75" i="13"/>
  <c r="G46" i="13"/>
  <c r="G17" i="13"/>
  <c r="D101" i="16"/>
  <c r="D126" i="16"/>
  <c r="D122" i="16"/>
  <c r="G91" i="30"/>
  <c r="G62" i="30"/>
  <c r="G4" i="30"/>
  <c r="G33" i="30"/>
  <c r="G109" i="30"/>
  <c r="G80" i="30"/>
  <c r="G22" i="30"/>
  <c r="G51" i="30"/>
  <c r="AO11" i="29"/>
  <c r="J55" i="16"/>
  <c r="M31" i="32" s="1" a="1"/>
  <c r="M31" i="32" s="1"/>
  <c r="G83" i="8"/>
  <c r="G54" i="8"/>
  <c r="G25" i="8"/>
  <c r="G112" i="8"/>
  <c r="D85" i="16"/>
  <c r="G90" i="12"/>
  <c r="G61" i="12"/>
  <c r="G3" i="12"/>
  <c r="G32" i="12"/>
  <c r="G91" i="9"/>
  <c r="G62" i="9"/>
  <c r="G4" i="9"/>
  <c r="G33" i="9"/>
  <c r="G21" i="31"/>
  <c r="G108" i="31"/>
  <c r="G50" i="31"/>
  <c r="G79" i="31"/>
  <c r="G9" i="8"/>
  <c r="G96" i="8"/>
  <c r="G67" i="8"/>
  <c r="G38" i="8"/>
  <c r="G93" i="32"/>
  <c r="G64" i="32"/>
  <c r="G35" i="32"/>
  <c r="G6" i="32"/>
  <c r="G52" i="31"/>
  <c r="G110" i="31"/>
  <c r="G81" i="31"/>
  <c r="G23" i="31"/>
  <c r="AR47" i="29"/>
  <c r="D47" i="29" s="1"/>
  <c r="D58" i="16"/>
  <c r="G117" i="9"/>
  <c r="G88" i="9"/>
  <c r="G59" i="9"/>
  <c r="G30" i="9"/>
  <c r="G116" i="30"/>
  <c r="G87" i="30"/>
  <c r="G58" i="30"/>
  <c r="G29" i="30"/>
  <c r="G97" i="30"/>
  <c r="G10" i="30"/>
  <c r="G68" i="30"/>
  <c r="G39" i="30"/>
  <c r="G11" i="8"/>
  <c r="G98" i="8"/>
  <c r="G69" i="8"/>
  <c r="G40" i="8"/>
  <c r="G14" i="13"/>
  <c r="G101" i="13"/>
  <c r="G72" i="13"/>
  <c r="G43" i="13"/>
  <c r="G73" i="11"/>
  <c r="G44" i="11"/>
  <c r="G102" i="11"/>
  <c r="G15" i="11"/>
  <c r="G95" i="31"/>
  <c r="G66" i="31"/>
  <c r="G37" i="31"/>
  <c r="G8" i="31"/>
  <c r="AR52" i="29"/>
  <c r="D52" i="29" s="1"/>
  <c r="D63" i="16"/>
  <c r="G11" i="13"/>
  <c r="G98" i="13"/>
  <c r="G69" i="13"/>
  <c r="G40" i="13"/>
  <c r="G115" i="33"/>
  <c r="G86" i="33"/>
  <c r="G28" i="33"/>
  <c r="G57" i="33"/>
  <c r="G102" i="32"/>
  <c r="G15" i="32"/>
  <c r="G73" i="32"/>
  <c r="G44" i="32"/>
  <c r="G99" i="34"/>
  <c r="G70" i="34"/>
  <c r="G41" i="34"/>
  <c r="G12" i="34"/>
  <c r="G86" i="31"/>
  <c r="G28" i="31"/>
  <c r="G57" i="31"/>
  <c r="G115" i="31"/>
  <c r="G83" i="33"/>
  <c r="G54" i="33"/>
  <c r="G25" i="33"/>
  <c r="G112" i="33"/>
  <c r="G12" i="32"/>
  <c r="G99" i="32"/>
  <c r="G70" i="32"/>
  <c r="G41" i="32"/>
  <c r="G90" i="31"/>
  <c r="G3" i="31"/>
  <c r="G61" i="31"/>
  <c r="G32" i="31"/>
  <c r="B11" i="29"/>
  <c r="Z11" i="29"/>
  <c r="I26" i="16"/>
  <c r="G102" i="13"/>
  <c r="G15" i="13"/>
  <c r="G73" i="13"/>
  <c r="G44" i="13"/>
  <c r="BF54" i="29"/>
  <c r="E54" i="29" s="1"/>
  <c r="D94" i="16"/>
  <c r="G13" i="30"/>
  <c r="G100" i="30"/>
  <c r="G71" i="30"/>
  <c r="G42" i="30"/>
  <c r="G92" i="32"/>
  <c r="G63" i="32"/>
  <c r="G34" i="32"/>
  <c r="G5" i="32"/>
  <c r="D138" i="16"/>
  <c r="BF65" i="29"/>
  <c r="E65" i="29" s="1"/>
  <c r="D105" i="16"/>
  <c r="T11" i="29"/>
  <c r="G26" i="16"/>
  <c r="G77" i="31"/>
  <c r="G48" i="31"/>
  <c r="G19" i="31"/>
  <c r="G106" i="31"/>
  <c r="D130" i="16"/>
  <c r="AR53" i="29"/>
  <c r="D53" i="29" s="1"/>
  <c r="D64" i="16"/>
  <c r="BC11" i="29"/>
  <c r="J84" i="16"/>
  <c r="M60" i="32" s="1" a="1"/>
  <c r="M60" i="32" s="1"/>
  <c r="AR45" i="29"/>
  <c r="D45" i="29" s="1"/>
  <c r="D56" i="16"/>
  <c r="G2" i="2"/>
  <c r="G89" i="2"/>
  <c r="G60" i="2"/>
  <c r="G31" i="2"/>
  <c r="G90" i="32"/>
  <c r="G3" i="32"/>
  <c r="G61" i="32"/>
  <c r="G32" i="32"/>
  <c r="G107" i="33"/>
  <c r="G78" i="33"/>
  <c r="G49" i="33"/>
  <c r="G20" i="33"/>
  <c r="G92" i="9"/>
  <c r="G63" i="9"/>
  <c r="G34" i="9"/>
  <c r="G5" i="9"/>
  <c r="G23" i="13"/>
  <c r="G110" i="13"/>
  <c r="G81" i="13"/>
  <c r="G52" i="13"/>
  <c r="G112" i="6"/>
  <c r="G83" i="6"/>
  <c r="G25" i="6"/>
  <c r="G54" i="6"/>
  <c r="G26" i="9"/>
  <c r="G113" i="9"/>
  <c r="G84" i="9"/>
  <c r="G55" i="9"/>
  <c r="BE29" i="29"/>
  <c r="BF29" i="29" s="1"/>
  <c r="K72" i="16"/>
  <c r="M48" i="36" s="1" a="1"/>
  <c r="M48" i="36" s="1"/>
  <c r="H48" i="36" s="1"/>
  <c r="I48" i="36" s="1"/>
  <c r="G116" i="12"/>
  <c r="G58" i="12"/>
  <c r="G87" i="12"/>
  <c r="G29" i="12"/>
  <c r="G108" i="34"/>
  <c r="G79" i="34"/>
  <c r="G21" i="34"/>
  <c r="G50" i="34"/>
  <c r="G104" i="30"/>
  <c r="G75" i="30"/>
  <c r="G46" i="30"/>
  <c r="G17" i="30"/>
  <c r="G24" i="32"/>
  <c r="G111" i="32"/>
  <c r="G82" i="32"/>
  <c r="G53" i="32"/>
  <c r="G96" i="30"/>
  <c r="G67" i="30"/>
  <c r="G38" i="30"/>
  <c r="G9" i="30"/>
  <c r="G100" i="6"/>
  <c r="G13" i="6"/>
  <c r="G71" i="6"/>
  <c r="G42" i="6"/>
  <c r="D140" i="16"/>
  <c r="G103" i="6"/>
  <c r="G16" i="6"/>
  <c r="G45" i="6"/>
  <c r="G74" i="6"/>
  <c r="G53" i="6"/>
  <c r="G111" i="6"/>
  <c r="G24" i="6"/>
  <c r="G82" i="6"/>
  <c r="G83" i="30"/>
  <c r="G25" i="30"/>
  <c r="G54" i="30"/>
  <c r="G112" i="30"/>
  <c r="BE23" i="29"/>
  <c r="K66" i="16"/>
  <c r="M42" i="36" s="1" a="1"/>
  <c r="M42" i="36" s="1"/>
  <c r="H42" i="36" s="1"/>
  <c r="I42" i="36" s="1"/>
  <c r="D92" i="16"/>
  <c r="AQ38" i="29"/>
  <c r="P81" i="16" s="1"/>
  <c r="M57" i="33" s="1" a="1"/>
  <c r="M57" i="33" s="1"/>
  <c r="P52" i="16"/>
  <c r="M28" i="33" s="1" a="1"/>
  <c r="M28" i="33" s="1"/>
  <c r="G116" i="32"/>
  <c r="G87" i="32"/>
  <c r="G58" i="32"/>
  <c r="G29" i="32"/>
  <c r="AQ35" i="29"/>
  <c r="P78" i="16" s="1"/>
  <c r="M54" i="33" s="1" a="1"/>
  <c r="M54" i="33" s="1"/>
  <c r="P49" i="16"/>
  <c r="M25" i="33" s="1" a="1"/>
  <c r="M25" i="33" s="1"/>
  <c r="G31" i="30"/>
  <c r="G2" i="30"/>
  <c r="G89" i="30"/>
  <c r="G60" i="30"/>
  <c r="G115" i="8"/>
  <c r="G86" i="8"/>
  <c r="G28" i="8"/>
  <c r="G57" i="8"/>
  <c r="AD44" i="29"/>
  <c r="C44" i="29" s="1"/>
  <c r="Q11" i="29"/>
  <c r="AD12" i="29"/>
  <c r="D26" i="16"/>
  <c r="BE34" i="29"/>
  <c r="K77" i="16"/>
  <c r="M53" i="36" s="1" a="1"/>
  <c r="M53" i="36" s="1"/>
  <c r="H53" i="36" s="1"/>
  <c r="I53" i="36" s="1"/>
  <c r="G14" i="34"/>
  <c r="G101" i="34"/>
  <c r="G72" i="34"/>
  <c r="G43" i="34"/>
  <c r="AR22" i="29"/>
  <c r="AR54" i="29"/>
  <c r="D54" i="29" s="1"/>
  <c r="D65" i="16"/>
  <c r="G106" i="32"/>
  <c r="G77" i="32"/>
  <c r="G48" i="32"/>
  <c r="G19" i="32"/>
  <c r="D134" i="16"/>
  <c r="G71" i="33"/>
  <c r="G42" i="33"/>
  <c r="G13" i="33"/>
  <c r="G100" i="33"/>
  <c r="G103" i="8"/>
  <c r="G74" i="8"/>
  <c r="G16" i="8"/>
  <c r="G45" i="8"/>
  <c r="AR61" i="29"/>
  <c r="D61" i="29" s="1"/>
  <c r="D72" i="16"/>
  <c r="D93" i="16"/>
  <c r="G61" i="34"/>
  <c r="G90" i="34"/>
  <c r="G3" i="34"/>
  <c r="G32" i="34"/>
  <c r="G104" i="9"/>
  <c r="G75" i="9"/>
  <c r="G46" i="9"/>
  <c r="G17" i="9"/>
  <c r="G47" i="33"/>
  <c r="G18" i="33"/>
  <c r="G105" i="33"/>
  <c r="G76" i="33"/>
  <c r="G93" i="34"/>
  <c r="G64" i="34"/>
  <c r="G35" i="34"/>
  <c r="G6" i="34"/>
  <c r="D114" i="16"/>
  <c r="G2" i="11"/>
  <c r="G89" i="11"/>
  <c r="G60" i="11"/>
  <c r="G31" i="11"/>
  <c r="BE13" i="29"/>
  <c r="K56" i="16"/>
  <c r="M32" i="36" s="1" a="1"/>
  <c r="M32" i="36" s="1"/>
  <c r="H32" i="36" s="1"/>
  <c r="I32" i="36" s="1"/>
  <c r="G107" i="8"/>
  <c r="G78" i="8"/>
  <c r="G49" i="8"/>
  <c r="G20" i="8"/>
  <c r="G80" i="6"/>
  <c r="G51" i="6"/>
  <c r="G109" i="6"/>
  <c r="G22" i="6"/>
  <c r="G104" i="33"/>
  <c r="G75" i="33"/>
  <c r="G46" i="33"/>
  <c r="G17" i="33"/>
  <c r="G92" i="13"/>
  <c r="G63" i="13"/>
  <c r="G34" i="13"/>
  <c r="G5" i="13"/>
  <c r="AD15" i="29"/>
  <c r="AD47" i="29"/>
  <c r="C47" i="29" s="1"/>
  <c r="D29" i="16"/>
  <c r="G109" i="33"/>
  <c r="G80" i="33"/>
  <c r="G51" i="33"/>
  <c r="G22" i="33"/>
  <c r="G23" i="34"/>
  <c r="G110" i="34"/>
  <c r="G81" i="34"/>
  <c r="G52" i="34"/>
  <c r="AQ30" i="29"/>
  <c r="P73" i="16" s="1"/>
  <c r="M49" i="33" s="1" a="1"/>
  <c r="M49" i="33" s="1"/>
  <c r="P44" i="16"/>
  <c r="M20" i="33" s="1" a="1"/>
  <c r="M20" i="33" s="1"/>
  <c r="AR67" i="29"/>
  <c r="D67" i="29" s="1"/>
  <c r="D78" i="16"/>
  <c r="G91" i="33"/>
  <c r="G62" i="33"/>
  <c r="G4" i="33"/>
  <c r="G33" i="33"/>
  <c r="G80" i="9"/>
  <c r="G51" i="9"/>
  <c r="G22" i="9"/>
  <c r="G109" i="9"/>
  <c r="G9" i="31"/>
  <c r="G96" i="31"/>
  <c r="G38" i="31"/>
  <c r="G67" i="31"/>
  <c r="G93" i="30"/>
  <c r="G64" i="30"/>
  <c r="G35" i="30"/>
  <c r="G6" i="30"/>
  <c r="G42" i="2"/>
  <c r="G13" i="2"/>
  <c r="G100" i="2"/>
  <c r="G71" i="2"/>
  <c r="G96" i="11"/>
  <c r="G67" i="11"/>
  <c r="G38" i="11"/>
  <c r="G9" i="11"/>
  <c r="G59" i="33"/>
  <c r="G30" i="33"/>
  <c r="G117" i="33"/>
  <c r="G88" i="33"/>
  <c r="G81" i="12"/>
  <c r="G110" i="12"/>
  <c r="G52" i="12"/>
  <c r="G23" i="12"/>
  <c r="AR55" i="29"/>
  <c r="D55" i="29" s="1"/>
  <c r="D66" i="16"/>
  <c r="AR26" i="29"/>
  <c r="AR58" i="29"/>
  <c r="D58" i="29" s="1"/>
  <c r="D69" i="16"/>
  <c r="AR66" i="29"/>
  <c r="D66" i="29" s="1"/>
  <c r="D77" i="16"/>
  <c r="G99" i="9"/>
  <c r="G70" i="9"/>
  <c r="G41" i="9"/>
  <c r="G12" i="9"/>
  <c r="G66" i="13"/>
  <c r="G37" i="13"/>
  <c r="G8" i="13"/>
  <c r="G95" i="13"/>
  <c r="D121" i="16"/>
  <c r="G14" i="9"/>
  <c r="G101" i="9"/>
  <c r="G72" i="9"/>
  <c r="G43" i="9"/>
  <c r="G97" i="32"/>
  <c r="G68" i="32"/>
  <c r="G39" i="32"/>
  <c r="G10" i="32"/>
  <c r="G61" i="11"/>
  <c r="G32" i="11"/>
  <c r="G90" i="11"/>
  <c r="G3" i="11"/>
  <c r="G11" i="9"/>
  <c r="G98" i="9"/>
  <c r="G69" i="9"/>
  <c r="G40" i="9"/>
  <c r="AK11" i="29"/>
  <c r="L55" i="16"/>
  <c r="AR44" i="29"/>
  <c r="D44" i="29" s="1"/>
  <c r="AE11" i="29"/>
  <c r="D55" i="16"/>
  <c r="G104" i="32"/>
  <c r="G75" i="32"/>
  <c r="G46" i="32"/>
  <c r="G17" i="32"/>
  <c r="G14" i="8"/>
  <c r="G101" i="8"/>
  <c r="G72" i="8"/>
  <c r="G43" i="8"/>
  <c r="G33" i="32"/>
  <c r="G91" i="32"/>
  <c r="G62" i="32"/>
  <c r="G4" i="32"/>
  <c r="D123" i="16"/>
  <c r="BE40" i="29"/>
  <c r="BF40" i="29" s="1"/>
  <c r="K83" i="16"/>
  <c r="M59" i="36" s="1" a="1"/>
  <c r="M59" i="36" s="1"/>
  <c r="H59" i="36" s="1"/>
  <c r="I59" i="36" s="1"/>
  <c r="G115" i="30"/>
  <c r="G28" i="30"/>
  <c r="G57" i="30"/>
  <c r="G86" i="30"/>
  <c r="G88" i="6"/>
  <c r="G30" i="6"/>
  <c r="G117" i="6"/>
  <c r="G59" i="6"/>
  <c r="G2" i="34"/>
  <c r="G89" i="34"/>
  <c r="G60" i="34"/>
  <c r="G31" i="34"/>
  <c r="G13" i="9"/>
  <c r="G100" i="9"/>
  <c r="G71" i="9"/>
  <c r="G42" i="9"/>
  <c r="BE24" i="29"/>
  <c r="BF56" i="29" s="1"/>
  <c r="E56" i="29" s="1"/>
  <c r="K67" i="16"/>
  <c r="M43" i="36" s="1" a="1"/>
  <c r="M43" i="36" s="1"/>
  <c r="H43" i="36" s="1"/>
  <c r="I43" i="36" s="1"/>
  <c r="G2" i="33"/>
  <c r="G89" i="33"/>
  <c r="G60" i="33"/>
  <c r="G31" i="33"/>
  <c r="AQ23" i="29"/>
  <c r="P66" i="16" s="1"/>
  <c r="M42" i="33" s="1" a="1"/>
  <c r="M42" i="33" s="1"/>
  <c r="P37" i="16"/>
  <c r="M13" i="33" s="1" a="1"/>
  <c r="M13" i="33" s="1"/>
  <c r="AV11" i="29"/>
  <c r="G84" i="16"/>
  <c r="G47" i="12"/>
  <c r="G105" i="12"/>
  <c r="G76" i="12"/>
  <c r="G18" i="12"/>
  <c r="G65" i="6"/>
  <c r="G36" i="6"/>
  <c r="G94" i="6"/>
  <c r="G7" i="6"/>
  <c r="G26" i="2"/>
  <c r="G113" i="2"/>
  <c r="G84" i="2"/>
  <c r="G55" i="2"/>
  <c r="G90" i="33"/>
  <c r="G3" i="33"/>
  <c r="G61" i="33"/>
  <c r="G32" i="33"/>
  <c r="G111" i="34"/>
  <c r="G82" i="34"/>
  <c r="G53" i="34"/>
  <c r="G24" i="34"/>
  <c r="G2" i="8"/>
  <c r="G89" i="8"/>
  <c r="G60" i="8"/>
  <c r="G31" i="8"/>
  <c r="G108" i="6"/>
  <c r="G79" i="6"/>
  <c r="G50" i="6"/>
  <c r="G21" i="6"/>
  <c r="G103" i="2"/>
  <c r="G74" i="2"/>
  <c r="G16" i="2"/>
  <c r="G45" i="2"/>
  <c r="AQ28" i="29"/>
  <c r="P71" i="16" s="1"/>
  <c r="M47" i="33" s="1" a="1"/>
  <c r="M47" i="33" s="1"/>
  <c r="P42" i="16"/>
  <c r="M18" i="33" s="1" a="1"/>
  <c r="M18" i="33" s="1"/>
  <c r="G26" i="33"/>
  <c r="G113" i="33"/>
  <c r="G84" i="33"/>
  <c r="G55" i="33"/>
  <c r="BE19" i="29"/>
  <c r="K62" i="16"/>
  <c r="M38" i="36" s="1" a="1"/>
  <c r="M38" i="36" s="1"/>
  <c r="H38" i="36" s="1"/>
  <c r="I38" i="36" s="1"/>
  <c r="AM11" i="29"/>
  <c r="N55" i="16"/>
  <c r="M31" i="11" s="1" a="1"/>
  <c r="M31" i="11" s="1"/>
  <c r="G82" i="12"/>
  <c r="G53" i="12"/>
  <c r="G24" i="12"/>
  <c r="G111" i="12"/>
  <c r="R11" i="29"/>
  <c r="E26" i="16"/>
  <c r="M2" i="2" s="1" a="1"/>
  <c r="M2" i="2" s="1"/>
  <c r="I2" i="22" s="1"/>
  <c r="AR64" i="29"/>
  <c r="D64" i="29" s="1"/>
  <c r="D75" i="16"/>
  <c r="AQ27" i="29"/>
  <c r="P70" i="16" s="1"/>
  <c r="M46" i="33" s="1" a="1"/>
  <c r="M46" i="33" s="1"/>
  <c r="P41" i="16"/>
  <c r="M17" i="33" s="1" a="1"/>
  <c r="M17" i="33" s="1"/>
  <c r="G97" i="11"/>
  <c r="G68" i="11"/>
  <c r="G39" i="11"/>
  <c r="G10" i="11"/>
  <c r="D87" i="16"/>
  <c r="AQ32" i="29"/>
  <c r="P75" i="16" s="1"/>
  <c r="M51" i="33" s="1" a="1"/>
  <c r="M51" i="33" s="1"/>
  <c r="P46" i="16"/>
  <c r="M22" i="33" s="1" a="1"/>
  <c r="M22" i="33" s="1"/>
  <c r="G24" i="31"/>
  <c r="G111" i="31"/>
  <c r="G53" i="31"/>
  <c r="G82" i="31"/>
  <c r="G62" i="12"/>
  <c r="G4" i="12"/>
  <c r="G91" i="12"/>
  <c r="G33" i="12"/>
  <c r="D136" i="16"/>
  <c r="AQ14" i="29"/>
  <c r="P57" i="16" s="1"/>
  <c r="M33" i="33" s="1" a="1"/>
  <c r="M33" i="33" s="1"/>
  <c r="P28" i="16"/>
  <c r="M4" i="33" s="1" a="1"/>
  <c r="M4" i="33" s="1"/>
  <c r="G23" i="11"/>
  <c r="G110" i="11"/>
  <c r="G81" i="11"/>
  <c r="G52" i="11"/>
  <c r="G6" i="13"/>
  <c r="G93" i="13"/>
  <c r="G64" i="13"/>
  <c r="G35" i="13"/>
  <c r="G110" i="30"/>
  <c r="G81" i="30"/>
  <c r="G52" i="30"/>
  <c r="G23" i="30"/>
  <c r="G114" i="32"/>
  <c r="G27" i="32"/>
  <c r="G85" i="32"/>
  <c r="G56" i="32"/>
  <c r="G68" i="9"/>
  <c r="G39" i="9"/>
  <c r="G10" i="9"/>
  <c r="G97" i="9"/>
  <c r="G115" i="9"/>
  <c r="G86" i="9"/>
  <c r="G28" i="9"/>
  <c r="G57" i="9"/>
  <c r="AQ40" i="29"/>
  <c r="P83" i="16" s="1"/>
  <c r="M59" i="33" s="1" a="1"/>
  <c r="M59" i="33" s="1"/>
  <c r="P54" i="16"/>
  <c r="M30" i="33" s="1" a="1"/>
  <c r="M30" i="33" s="1"/>
  <c r="G11" i="11"/>
  <c r="G98" i="11"/>
  <c r="G69" i="11"/>
  <c r="G40" i="11"/>
  <c r="AD55" i="29"/>
  <c r="C55" i="29" s="1"/>
  <c r="AD23" i="29"/>
  <c r="D37" i="16"/>
  <c r="G101" i="30"/>
  <c r="G43" i="30"/>
  <c r="G14" i="30"/>
  <c r="G72" i="30"/>
  <c r="D98" i="16"/>
  <c r="D135" i="16"/>
  <c r="G116" i="11"/>
  <c r="G87" i="11"/>
  <c r="G58" i="11"/>
  <c r="G29" i="11"/>
  <c r="G59" i="8"/>
  <c r="G30" i="8"/>
  <c r="G117" i="8"/>
  <c r="G88" i="8"/>
  <c r="G26" i="11"/>
  <c r="G113" i="11"/>
  <c r="G84" i="11"/>
  <c r="G55" i="11"/>
  <c r="BF44" i="29"/>
  <c r="E44" i="29" s="1"/>
  <c r="BF12" i="29"/>
  <c r="AS11" i="29"/>
  <c r="D84" i="16"/>
  <c r="G18" i="2"/>
  <c r="G105" i="2"/>
  <c r="G76" i="2"/>
  <c r="G47" i="2"/>
  <c r="AD40" i="29"/>
  <c r="AD72" i="29"/>
  <c r="C72" i="29" s="1"/>
  <c r="D54" i="16"/>
  <c r="AW11" i="29"/>
  <c r="H84" i="16"/>
  <c r="G105" i="34"/>
  <c r="G76" i="34"/>
  <c r="G47" i="34"/>
  <c r="G18" i="34"/>
  <c r="G106" i="2"/>
  <c r="G77" i="2"/>
  <c r="G48" i="2"/>
  <c r="G19" i="2"/>
  <c r="G102" i="33"/>
  <c r="G15" i="33"/>
  <c r="G73" i="33"/>
  <c r="G44" i="33"/>
  <c r="G25" i="9"/>
  <c r="G112" i="9"/>
  <c r="G83" i="9"/>
  <c r="G54" i="9"/>
  <c r="G116" i="33"/>
  <c r="G87" i="33"/>
  <c r="G58" i="33"/>
  <c r="G29" i="33"/>
  <c r="BJ11" i="29"/>
  <c r="G113" i="16"/>
  <c r="BF49" i="29"/>
  <c r="E49" i="29" s="1"/>
  <c r="D89" i="16"/>
  <c r="G14" i="11"/>
  <c r="G101" i="11"/>
  <c r="G72" i="11"/>
  <c r="G43" i="11"/>
  <c r="AQ13" i="29"/>
  <c r="P56" i="16" s="1"/>
  <c r="M32" i="33" s="1" a="1"/>
  <c r="M32" i="33" s="1"/>
  <c r="P27" i="16"/>
  <c r="M3" i="33" s="1" a="1"/>
  <c r="M3" i="33" s="1"/>
  <c r="AD63" i="29"/>
  <c r="C63" i="29" s="1"/>
  <c r="AD31" i="29"/>
  <c r="D45" i="16"/>
  <c r="G92" i="8"/>
  <c r="G63" i="8"/>
  <c r="G34" i="8"/>
  <c r="G5" i="8"/>
  <c r="AQ36" i="29"/>
  <c r="P79" i="16" s="1"/>
  <c r="M55" i="33" s="1" a="1"/>
  <c r="M55" i="33" s="1"/>
  <c r="P50" i="16"/>
  <c r="M26" i="33" s="1" a="1"/>
  <c r="M26" i="33" s="1"/>
  <c r="BE30" i="29"/>
  <c r="K73" i="16"/>
  <c r="M49" i="36" s="1" a="1"/>
  <c r="M49" i="36" s="1"/>
  <c r="H49" i="36" s="1"/>
  <c r="I49" i="36" s="1"/>
  <c r="G95" i="6"/>
  <c r="G8" i="6"/>
  <c r="G66" i="6"/>
  <c r="G37" i="6"/>
  <c r="G96" i="34"/>
  <c r="G67" i="34"/>
  <c r="G9" i="34"/>
  <c r="G38" i="34"/>
  <c r="AT11" i="29"/>
  <c r="E84" i="16"/>
  <c r="M60" i="2" s="1" a="1"/>
  <c r="M60" i="2" s="1"/>
  <c r="I60" i="22" s="1"/>
  <c r="D104" i="16"/>
  <c r="G91" i="34"/>
  <c r="G33" i="34"/>
  <c r="G4" i="34"/>
  <c r="G62" i="34"/>
  <c r="D116" i="16"/>
  <c r="G108" i="11"/>
  <c r="G79" i="11"/>
  <c r="G50" i="11"/>
  <c r="G21" i="11"/>
  <c r="G37" i="11"/>
  <c r="G8" i="11"/>
  <c r="G95" i="11"/>
  <c r="G66" i="11"/>
  <c r="G109" i="8"/>
  <c r="G80" i="8"/>
  <c r="G51" i="8"/>
  <c r="G22" i="8"/>
  <c r="AD67" i="29"/>
  <c r="C67" i="29" s="1"/>
  <c r="AD35" i="29"/>
  <c r="D49" i="16"/>
  <c r="G107" i="6"/>
  <c r="G78" i="6"/>
  <c r="G20" i="6"/>
  <c r="G49" i="6"/>
  <c r="G21" i="13"/>
  <c r="G108" i="13"/>
  <c r="G79" i="13"/>
  <c r="G50" i="13"/>
  <c r="G9" i="32"/>
  <c r="G96" i="32"/>
  <c r="G67" i="32"/>
  <c r="G38" i="32"/>
  <c r="G8" i="9"/>
  <c r="G95" i="9"/>
  <c r="G66" i="9"/>
  <c r="G37" i="9"/>
  <c r="G9" i="12"/>
  <c r="G96" i="12"/>
  <c r="G67" i="12"/>
  <c r="G38" i="12"/>
  <c r="G23" i="9"/>
  <c r="G110" i="9"/>
  <c r="G81" i="9"/>
  <c r="G52" i="9"/>
  <c r="G40" i="31"/>
  <c r="G98" i="31"/>
  <c r="G69" i="31"/>
  <c r="G11" i="31"/>
  <c r="G37" i="34"/>
  <c r="G8" i="34"/>
  <c r="G95" i="34"/>
  <c r="G66" i="34"/>
  <c r="G92" i="30"/>
  <c r="G63" i="30"/>
  <c r="G34" i="30"/>
  <c r="G5" i="30"/>
  <c r="G104" i="11"/>
  <c r="G75" i="11"/>
  <c r="G46" i="11"/>
  <c r="G17" i="11"/>
  <c r="BF23" i="29"/>
  <c r="BF55" i="29"/>
  <c r="E55" i="29" s="1"/>
  <c r="D95" i="16"/>
  <c r="AD58" i="29"/>
  <c r="C58" i="29" s="1"/>
  <c r="AD26" i="29"/>
  <c r="D40" i="16"/>
  <c r="AD66" i="29"/>
  <c r="C66" i="29" s="1"/>
  <c r="AD34" i="29"/>
  <c r="D48" i="16"/>
  <c r="G88" i="31"/>
  <c r="G59" i="31"/>
  <c r="G30" i="31"/>
  <c r="G117" i="31"/>
  <c r="G96" i="9"/>
  <c r="G67" i="9"/>
  <c r="G38" i="9"/>
  <c r="G9" i="9"/>
  <c r="G112" i="32"/>
  <c r="G83" i="32"/>
  <c r="G54" i="32"/>
  <c r="G25" i="32"/>
  <c r="W11" i="29"/>
  <c r="L26" i="16"/>
  <c r="G102" i="2"/>
  <c r="G15" i="2"/>
  <c r="G73" i="2"/>
  <c r="G44" i="2"/>
  <c r="G100" i="32"/>
  <c r="G71" i="32"/>
  <c r="G42" i="32"/>
  <c r="G13" i="32"/>
  <c r="G12" i="31"/>
  <c r="G99" i="31"/>
  <c r="G41" i="31"/>
  <c r="G70" i="31"/>
  <c r="G90" i="13"/>
  <c r="G3" i="13"/>
  <c r="G61" i="13"/>
  <c r="G32" i="13"/>
  <c r="G103" i="34"/>
  <c r="G74" i="34"/>
  <c r="G45" i="34"/>
  <c r="G16" i="34"/>
  <c r="BE27" i="29"/>
  <c r="K70" i="16"/>
  <c r="M46" i="36" s="1" a="1"/>
  <c r="M46" i="36" s="1"/>
  <c r="H46" i="36" s="1"/>
  <c r="I46" i="36" s="1"/>
  <c r="G104" i="6"/>
  <c r="G46" i="6"/>
  <c r="G17" i="6"/>
  <c r="G75" i="6"/>
  <c r="G71" i="12"/>
  <c r="G100" i="12"/>
  <c r="G42" i="12"/>
  <c r="G13" i="12"/>
  <c r="D112" i="16"/>
  <c r="U11" i="29"/>
  <c r="H26" i="16"/>
  <c r="G117" i="32"/>
  <c r="G88" i="32"/>
  <c r="G59" i="32"/>
  <c r="G30" i="32"/>
  <c r="AQ12" i="29"/>
  <c r="P55" i="16" s="1"/>
  <c r="M31" i="33" s="1" a="1"/>
  <c r="M31" i="33" s="1"/>
  <c r="AC11" i="29"/>
  <c r="P26" i="16"/>
  <c r="M2" i="33" s="1" a="1"/>
  <c r="M2" i="33" s="1"/>
  <c r="AQ25" i="29"/>
  <c r="P68" i="16" s="1"/>
  <c r="M44" i="33" s="1" a="1"/>
  <c r="M44" i="33" s="1"/>
  <c r="P39" i="16"/>
  <c r="M15" i="33" s="1" a="1"/>
  <c r="M15" i="33" s="1"/>
  <c r="G11" i="33"/>
  <c r="G98" i="33"/>
  <c r="G69" i="33"/>
  <c r="G40" i="33"/>
  <c r="AQ39" i="29"/>
  <c r="P82" i="16" s="1"/>
  <c r="M58" i="33" s="1" a="1"/>
  <c r="M58" i="33" s="1"/>
  <c r="P53" i="16"/>
  <c r="M29" i="33" s="1" a="1"/>
  <c r="M29" i="33" s="1"/>
  <c r="G45" i="32"/>
  <c r="G103" i="32"/>
  <c r="G74" i="32"/>
  <c r="G16" i="32"/>
  <c r="AD49" i="29"/>
  <c r="C49" i="29" s="1"/>
  <c r="AD17" i="29"/>
  <c r="D31" i="16"/>
  <c r="G91" i="2"/>
  <c r="G62" i="2"/>
  <c r="G4" i="2"/>
  <c r="G33" i="2"/>
  <c r="G92" i="12"/>
  <c r="G34" i="12"/>
  <c r="G5" i="12"/>
  <c r="G63" i="12"/>
  <c r="G109" i="2"/>
  <c r="G80" i="2"/>
  <c r="G51" i="2"/>
  <c r="G22" i="2"/>
  <c r="G115" i="2"/>
  <c r="G86" i="2"/>
  <c r="G28" i="2"/>
  <c r="G57" i="2"/>
  <c r="AG11" i="29"/>
  <c r="F55" i="16"/>
  <c r="M31" i="8" s="1" a="1"/>
  <c r="M31" i="8" s="1"/>
  <c r="G106" i="13"/>
  <c r="G77" i="13"/>
  <c r="G48" i="13"/>
  <c r="G19" i="13"/>
  <c r="AR63" i="29"/>
  <c r="D63" i="29" s="1"/>
  <c r="D74" i="16"/>
  <c r="G66" i="2"/>
  <c r="G37" i="2"/>
  <c r="G8" i="2"/>
  <c r="G95" i="2"/>
  <c r="G14" i="2"/>
  <c r="G101" i="2"/>
  <c r="G72" i="2"/>
  <c r="G43" i="2"/>
  <c r="G21" i="8"/>
  <c r="G108" i="8"/>
  <c r="G79" i="8"/>
  <c r="G50" i="8"/>
  <c r="G13" i="11"/>
  <c r="G100" i="11"/>
  <c r="G71" i="11"/>
  <c r="G42" i="11"/>
  <c r="G76" i="6"/>
  <c r="G18" i="6"/>
  <c r="G105" i="6"/>
  <c r="G47" i="6"/>
  <c r="G19" i="30"/>
  <c r="G106" i="30"/>
  <c r="G77" i="30"/>
  <c r="G48" i="30"/>
  <c r="D119" i="16"/>
  <c r="G7" i="30"/>
  <c r="G94" i="30"/>
  <c r="G65" i="30"/>
  <c r="G36" i="30"/>
  <c r="BH11" i="29"/>
  <c r="E113" i="16"/>
  <c r="M89" i="2" s="1" a="1"/>
  <c r="M89" i="2" s="1"/>
  <c r="I89" i="22" s="1"/>
  <c r="AD32" i="29"/>
  <c r="AD64" i="29"/>
  <c r="C64" i="29" s="1"/>
  <c r="D46" i="16"/>
  <c r="G109" i="12"/>
  <c r="G80" i="12"/>
  <c r="G51" i="12"/>
  <c r="G22" i="12"/>
  <c r="G9" i="2"/>
  <c r="G96" i="2"/>
  <c r="G67" i="2"/>
  <c r="G38" i="2"/>
  <c r="G106" i="34"/>
  <c r="G77" i="34"/>
  <c r="G48" i="34"/>
  <c r="G19" i="34"/>
  <c r="D107" i="16"/>
  <c r="D131" i="16"/>
  <c r="BE32" i="29"/>
  <c r="BF64" i="29" s="1"/>
  <c r="E64" i="29" s="1"/>
  <c r="K75" i="16"/>
  <c r="M51" i="36" s="1" a="1"/>
  <c r="M51" i="36" s="1"/>
  <c r="H51" i="36" s="1"/>
  <c r="I51" i="36" s="1"/>
  <c r="G105" i="9"/>
  <c r="G76" i="9"/>
  <c r="G47" i="9"/>
  <c r="G18" i="9"/>
  <c r="G92" i="34"/>
  <c r="G63" i="34"/>
  <c r="G34" i="34"/>
  <c r="G5" i="34"/>
  <c r="G26" i="34"/>
  <c r="G113" i="34"/>
  <c r="G84" i="34"/>
  <c r="G55" i="34"/>
  <c r="G114" i="8"/>
  <c r="G27" i="8"/>
  <c r="G85" i="8"/>
  <c r="G56" i="8"/>
  <c r="G30" i="13"/>
  <c r="G117" i="13"/>
  <c r="G88" i="13"/>
  <c r="G59" i="13"/>
  <c r="G97" i="8"/>
  <c r="G68" i="8"/>
  <c r="G39" i="8"/>
  <c r="G10" i="8"/>
  <c r="D124" i="16"/>
  <c r="D127" i="16"/>
  <c r="BF34" i="29"/>
  <c r="BF66" i="29"/>
  <c r="E66" i="29" s="1"/>
  <c r="D106" i="16"/>
  <c r="G91" i="13"/>
  <c r="G62" i="13"/>
  <c r="G4" i="13"/>
  <c r="G33" i="13"/>
  <c r="BE39" i="29"/>
  <c r="K82" i="16"/>
  <c r="M58" i="36" s="1" a="1"/>
  <c r="M58" i="36" s="1"/>
  <c r="H58" i="36" s="1"/>
  <c r="I58" i="36" s="1"/>
  <c r="G24" i="13"/>
  <c r="G111" i="13"/>
  <c r="G82" i="13"/>
  <c r="G53" i="13"/>
  <c r="G113" i="6"/>
  <c r="G84" i="6"/>
  <c r="G26" i="6"/>
  <c r="G55" i="6"/>
  <c r="G56" i="9"/>
  <c r="G114" i="9"/>
  <c r="G85" i="9"/>
  <c r="G27" i="9"/>
  <c r="G2" i="13"/>
  <c r="G89" i="13"/>
  <c r="G60" i="13"/>
  <c r="G31" i="13"/>
  <c r="G57" i="12"/>
  <c r="G115" i="12"/>
  <c r="G86" i="12"/>
  <c r="G28" i="12"/>
  <c r="G44" i="9"/>
  <c r="G102" i="9"/>
  <c r="G73" i="9"/>
  <c r="G15" i="9"/>
  <c r="G57" i="32"/>
  <c r="G115" i="32"/>
  <c r="G86" i="32"/>
  <c r="G28" i="32"/>
  <c r="G18" i="13"/>
  <c r="G105" i="13"/>
  <c r="G76" i="13"/>
  <c r="G47" i="13"/>
  <c r="G103" i="9"/>
  <c r="G74" i="9"/>
  <c r="G16" i="9"/>
  <c r="G45" i="9"/>
  <c r="G2" i="9"/>
  <c r="G89" i="9"/>
  <c r="G60" i="9"/>
  <c r="G31" i="9"/>
  <c r="G115" i="6"/>
  <c r="G86" i="6"/>
  <c r="G28" i="6"/>
  <c r="G57" i="6"/>
  <c r="G116" i="9"/>
  <c r="G87" i="9"/>
  <c r="G58" i="9"/>
  <c r="G29" i="9"/>
  <c r="G23" i="33"/>
  <c r="G110" i="33"/>
  <c r="G81" i="33"/>
  <c r="G52" i="33"/>
  <c r="AR59" i="29"/>
  <c r="D59" i="29" s="1"/>
  <c r="D70" i="16"/>
  <c r="AR72" i="29"/>
  <c r="D72" i="29" s="1"/>
  <c r="AR40" i="29"/>
  <c r="D83" i="16"/>
  <c r="BK11" i="29"/>
  <c r="H113" i="16"/>
  <c r="G75" i="31"/>
  <c r="G17" i="31"/>
  <c r="G46" i="31"/>
  <c r="G104" i="31"/>
  <c r="BE14" i="29"/>
  <c r="BF14" i="29" s="1"/>
  <c r="K57" i="16"/>
  <c r="M33" i="36" s="1" a="1"/>
  <c r="M33" i="36" s="1"/>
  <c r="H33" i="36" s="1"/>
  <c r="I33" i="36" s="1"/>
  <c r="AQ21" i="29"/>
  <c r="P64" i="16" s="1"/>
  <c r="M40" i="33" s="1" a="1"/>
  <c r="M40" i="33" s="1"/>
  <c r="P35" i="16"/>
  <c r="M11" i="33" s="1" a="1"/>
  <c r="M11" i="33" s="1"/>
  <c r="G73" i="34"/>
  <c r="G44" i="34"/>
  <c r="G102" i="34"/>
  <c r="G15" i="34"/>
  <c r="D118" i="16"/>
  <c r="S11" i="29"/>
  <c r="F26" i="16"/>
  <c r="M2" i="8" s="1" a="1"/>
  <c r="M2" i="8" s="1"/>
  <c r="D103" i="16"/>
  <c r="AR60" i="29"/>
  <c r="D60" i="29" s="1"/>
  <c r="D71" i="16"/>
  <c r="AD50" i="29"/>
  <c r="C50" i="29" s="1"/>
  <c r="AD18" i="29"/>
  <c r="D32" i="16"/>
  <c r="AF11" i="29"/>
  <c r="E55" i="16"/>
  <c r="M31" i="2" s="1" a="1"/>
  <c r="M31" i="2" s="1"/>
  <c r="I31" i="22" s="1"/>
  <c r="BE35" i="29"/>
  <c r="BF35" i="29" s="1"/>
  <c r="K78" i="16"/>
  <c r="M54" i="36" s="1" a="1"/>
  <c r="M54" i="36" s="1"/>
  <c r="H54" i="36" s="1"/>
  <c r="I54" i="36" s="1"/>
  <c r="D133" i="16"/>
  <c r="G105" i="11"/>
  <c r="G76" i="11"/>
  <c r="G47" i="11"/>
  <c r="G18" i="11"/>
  <c r="G78" i="2"/>
  <c r="G49" i="2"/>
  <c r="G20" i="2"/>
  <c r="G107" i="2"/>
  <c r="G107" i="31"/>
  <c r="G78" i="31"/>
  <c r="G49" i="31"/>
  <c r="G20" i="31"/>
  <c r="G96" i="6"/>
  <c r="G67" i="6"/>
  <c r="G38" i="6"/>
  <c r="G9" i="6"/>
  <c r="AD62" i="29"/>
  <c r="C62" i="29" s="1"/>
  <c r="AD30" i="29"/>
  <c r="D44" i="16"/>
  <c r="G95" i="30"/>
  <c r="G66" i="30"/>
  <c r="G37" i="30"/>
  <c r="G8" i="30"/>
  <c r="G64" i="6"/>
  <c r="G6" i="6"/>
  <c r="G93" i="6"/>
  <c r="G35" i="6"/>
  <c r="G94" i="8"/>
  <c r="G65" i="8"/>
  <c r="G36" i="8"/>
  <c r="G7" i="8"/>
  <c r="G93" i="9"/>
  <c r="G64" i="9"/>
  <c r="G35" i="9"/>
  <c r="G6" i="9"/>
  <c r="G97" i="12"/>
  <c r="G68" i="12"/>
  <c r="G39" i="12"/>
  <c r="G10" i="12"/>
  <c r="AR68" i="29"/>
  <c r="D68" i="29" s="1"/>
  <c r="AR36" i="29"/>
  <c r="D79" i="16"/>
  <c r="X11" i="29"/>
  <c r="O26" i="16"/>
  <c r="G76" i="31"/>
  <c r="G47" i="31"/>
  <c r="G18" i="31"/>
  <c r="G105" i="31"/>
  <c r="G42" i="13"/>
  <c r="G13" i="13"/>
  <c r="G100" i="13"/>
  <c r="G71" i="13"/>
  <c r="G69" i="12"/>
  <c r="G40" i="12"/>
  <c r="G11" i="12"/>
  <c r="G98" i="12"/>
  <c r="AJ11" i="29"/>
  <c r="M55" i="16"/>
  <c r="BF38" i="29"/>
  <c r="BF70" i="29"/>
  <c r="E70" i="29" s="1"/>
  <c r="D110" i="16"/>
  <c r="G114" i="33"/>
  <c r="G27" i="33"/>
  <c r="G85" i="33"/>
  <c r="G56" i="33"/>
  <c r="AQ33" i="29"/>
  <c r="P76" i="16" s="1"/>
  <c r="M52" i="33" s="1" a="1"/>
  <c r="M52" i="33" s="1"/>
  <c r="P47" i="16"/>
  <c r="M23" i="33" s="1" a="1"/>
  <c r="M23" i="33" s="1"/>
  <c r="AD27" i="29"/>
  <c r="AD59" i="29"/>
  <c r="C59" i="29" s="1"/>
  <c r="D41" i="16"/>
  <c r="D141" i="16"/>
  <c r="G92" i="33"/>
  <c r="G63" i="33"/>
  <c r="G34" i="33"/>
  <c r="G5" i="33"/>
  <c r="G116" i="8"/>
  <c r="G87" i="8"/>
  <c r="G58" i="8"/>
  <c r="G29" i="8"/>
  <c r="BE15" i="29"/>
  <c r="K58" i="16"/>
  <c r="M34" i="36" s="1" a="1"/>
  <c r="M34" i="36" s="1"/>
  <c r="H34" i="36" s="1"/>
  <c r="I34" i="36" s="1"/>
  <c r="AR17" i="29"/>
  <c r="AR49" i="29"/>
  <c r="D49" i="29" s="1"/>
  <c r="D60" i="16"/>
  <c r="AU11" i="29"/>
  <c r="F84" i="16"/>
  <c r="M60" i="8" s="1" a="1"/>
  <c r="M60" i="8" s="1"/>
  <c r="G47" i="8"/>
  <c r="G18" i="8"/>
  <c r="G105" i="8"/>
  <c r="G76" i="8"/>
  <c r="D132" i="16"/>
  <c r="G91" i="6"/>
  <c r="G62" i="6"/>
  <c r="G4" i="6"/>
  <c r="G33" i="6"/>
  <c r="G21" i="32"/>
  <c r="G108" i="32"/>
  <c r="G79" i="32"/>
  <c r="G50" i="32"/>
  <c r="G103" i="11"/>
  <c r="G74" i="11"/>
  <c r="G16" i="11"/>
  <c r="G45" i="11"/>
  <c r="AD28" i="29"/>
  <c r="AD60" i="29"/>
  <c r="C60" i="29" s="1"/>
  <c r="D42" i="16"/>
  <c r="AR50" i="29"/>
  <c r="D50" i="29" s="1"/>
  <c r="D61" i="16"/>
  <c r="Y11" i="29"/>
  <c r="N26" i="16"/>
  <c r="M2" i="11" s="1" a="1"/>
  <c r="M2" i="11" s="1"/>
  <c r="BE28" i="29"/>
  <c r="BF28" i="29" s="1"/>
  <c r="K71" i="16"/>
  <c r="M47" i="36" s="1" a="1"/>
  <c r="M47" i="36" s="1"/>
  <c r="H47" i="36" s="1"/>
  <c r="I47" i="36" s="1"/>
  <c r="G93" i="12"/>
  <c r="G35" i="12"/>
  <c r="G6" i="12"/>
  <c r="G64" i="12"/>
  <c r="G107" i="12"/>
  <c r="G78" i="12"/>
  <c r="G20" i="12"/>
  <c r="G49" i="12"/>
  <c r="G107" i="32"/>
  <c r="G78" i="32"/>
  <c r="G49" i="32"/>
  <c r="G20" i="32"/>
  <c r="G70" i="12"/>
  <c r="G12" i="12"/>
  <c r="G99" i="12"/>
  <c r="G41" i="12"/>
  <c r="BF51" i="29"/>
  <c r="E51" i="29" s="1"/>
  <c r="BF19" i="29"/>
  <c r="D91" i="16"/>
  <c r="AR62" i="29"/>
  <c r="D62" i="29" s="1"/>
  <c r="AR30" i="29"/>
  <c r="D73" i="16"/>
  <c r="G11" i="34"/>
  <c r="G98" i="34"/>
  <c r="G69" i="34"/>
  <c r="G40" i="34"/>
  <c r="AD16" i="29"/>
  <c r="AD48" i="29"/>
  <c r="C48" i="29" s="1"/>
  <c r="D30" i="16"/>
  <c r="G25" i="11"/>
  <c r="G112" i="11"/>
  <c r="G83" i="11"/>
  <c r="G54" i="11"/>
  <c r="G116" i="2"/>
  <c r="G87" i="2"/>
  <c r="G58" i="2"/>
  <c r="G29" i="2"/>
  <c r="G54" i="13"/>
  <c r="G25" i="13"/>
  <c r="G112" i="13"/>
  <c r="G83" i="13"/>
  <c r="G95" i="32"/>
  <c r="G66" i="32"/>
  <c r="G8" i="32"/>
  <c r="G37" i="32"/>
  <c r="G115" i="34"/>
  <c r="G86" i="34"/>
  <c r="G57" i="34"/>
  <c r="G28" i="34"/>
  <c r="G113" i="31"/>
  <c r="G84" i="31"/>
  <c r="G55" i="31"/>
  <c r="G26" i="31"/>
  <c r="G103" i="30"/>
  <c r="G74" i="30"/>
  <c r="G16" i="30"/>
  <c r="G45" i="30"/>
  <c r="AD36" i="29"/>
  <c r="AD68" i="29"/>
  <c r="C68" i="29" s="1"/>
  <c r="D50" i="16"/>
  <c r="G117" i="34"/>
  <c r="G88" i="34"/>
  <c r="G59" i="34"/>
  <c r="G30" i="34"/>
  <c r="G26" i="32"/>
  <c r="G113" i="32"/>
  <c r="G84" i="32"/>
  <c r="G55" i="32"/>
  <c r="G106" i="8"/>
  <c r="G77" i="8"/>
  <c r="G48" i="8"/>
  <c r="G19" i="8"/>
  <c r="G85" i="34"/>
  <c r="G56" i="34"/>
  <c r="G114" i="34"/>
  <c r="G27" i="34"/>
  <c r="G104" i="8"/>
  <c r="G75" i="8"/>
  <c r="G46" i="8"/>
  <c r="G17" i="8"/>
  <c r="G64" i="31"/>
  <c r="G35" i="31"/>
  <c r="G6" i="31"/>
  <c r="G93" i="31"/>
  <c r="G30" i="2"/>
  <c r="G117" i="2"/>
  <c r="G88" i="2"/>
  <c r="G59" i="2"/>
  <c r="V11" i="29"/>
  <c r="M26" i="16"/>
  <c r="G106" i="33"/>
  <c r="G77" i="33"/>
  <c r="G48" i="33"/>
  <c r="G19" i="33"/>
  <c r="D139" i="16"/>
  <c r="AQ37" i="29"/>
  <c r="P80" i="16" s="1"/>
  <c r="M56" i="33" s="1" a="1"/>
  <c r="M56" i="33" s="1"/>
  <c r="P51" i="16"/>
  <c r="M27" i="33" s="1" a="1"/>
  <c r="M27" i="33" s="1"/>
  <c r="D128" i="16"/>
  <c r="G72" i="6"/>
  <c r="G101" i="6"/>
  <c r="G14" i="6"/>
  <c r="G43" i="6"/>
  <c r="AI11" i="29"/>
  <c r="H55" i="16"/>
  <c r="AQ15" i="29"/>
  <c r="P58" i="16" s="1"/>
  <c r="M34" i="33" s="1" a="1"/>
  <c r="M34" i="33" s="1"/>
  <c r="P29" i="16"/>
  <c r="M5" i="33" s="1" a="1"/>
  <c r="M5" i="33" s="1"/>
  <c r="G116" i="34"/>
  <c r="G87" i="34"/>
  <c r="G58" i="34"/>
  <c r="G29" i="34"/>
  <c r="G91" i="11"/>
  <c r="G62" i="11"/>
  <c r="G4" i="11"/>
  <c r="G33" i="11"/>
  <c r="AB11" i="29"/>
  <c r="K26" i="16"/>
  <c r="M2" i="36" s="1" a="1"/>
  <c r="M2" i="36" s="1"/>
  <c r="H2" i="36" s="1"/>
  <c r="I2" i="36" s="1"/>
  <c r="G73" i="6"/>
  <c r="G102" i="6"/>
  <c r="G15" i="6"/>
  <c r="G44" i="6"/>
  <c r="G97" i="33"/>
  <c r="G68" i="33"/>
  <c r="G39" i="33"/>
  <c r="G10" i="33"/>
  <c r="BI11" i="29"/>
  <c r="F113" i="16"/>
  <c r="M89" i="8" s="1" a="1"/>
  <c r="M89" i="8" s="1"/>
  <c r="G2" i="32"/>
  <c r="G89" i="32"/>
  <c r="G60" i="32"/>
  <c r="G31" i="32"/>
  <c r="BF46" i="29"/>
  <c r="E46" i="29" s="1"/>
  <c r="D86" i="16"/>
  <c r="D100" i="16"/>
  <c r="BE16" i="29"/>
  <c r="BF48" i="29" s="1"/>
  <c r="E48" i="29" s="1"/>
  <c r="K59" i="16"/>
  <c r="M35" i="36" s="1" a="1"/>
  <c r="M35" i="36" s="1"/>
  <c r="H35" i="36" s="1"/>
  <c r="I35" i="36" s="1"/>
  <c r="BF50" i="29"/>
  <c r="E50" i="29" s="1"/>
  <c r="BF18" i="29"/>
  <c r="D90" i="16"/>
  <c r="G104" i="34"/>
  <c r="G75" i="34"/>
  <c r="G46" i="34"/>
  <c r="G17" i="34"/>
  <c r="G71" i="8"/>
  <c r="G42" i="8"/>
  <c r="G13" i="8"/>
  <c r="G100" i="8"/>
  <c r="G26" i="13"/>
  <c r="G113" i="13"/>
  <c r="G84" i="13"/>
  <c r="G55" i="13"/>
  <c r="G69" i="30"/>
  <c r="G40" i="30"/>
  <c r="G11" i="30"/>
  <c r="G98" i="30"/>
  <c r="G106" i="12"/>
  <c r="G48" i="12"/>
  <c r="G77" i="12"/>
  <c r="G19" i="12"/>
  <c r="AD51" i="29"/>
  <c r="C51" i="29" s="1"/>
  <c r="AD19" i="29"/>
  <c r="D33" i="16"/>
  <c r="G97" i="13"/>
  <c r="G68" i="13"/>
  <c r="G39" i="13"/>
  <c r="G10" i="13"/>
  <c r="BE21" i="29"/>
  <c r="K64" i="16"/>
  <c r="M40" i="36" s="1" a="1"/>
  <c r="M40" i="36" s="1"/>
  <c r="H40" i="36" s="1"/>
  <c r="I40" i="36" s="1"/>
  <c r="BF30" i="29"/>
  <c r="BF62" i="29"/>
  <c r="E62" i="29" s="1"/>
  <c r="D102" i="16"/>
  <c r="G97" i="34"/>
  <c r="G68" i="34"/>
  <c r="G39" i="34"/>
  <c r="G10" i="34"/>
  <c r="G21" i="33"/>
  <c r="G108" i="33"/>
  <c r="G79" i="33"/>
  <c r="G50" i="33"/>
  <c r="G95" i="33"/>
  <c r="G66" i="33"/>
  <c r="G37" i="33"/>
  <c r="G8" i="33"/>
  <c r="G100" i="34"/>
  <c r="G71" i="34"/>
  <c r="G42" i="34"/>
  <c r="G13" i="34"/>
  <c r="AR48" i="29"/>
  <c r="D48" i="29" s="1"/>
  <c r="AR16" i="29"/>
  <c r="D59" i="16"/>
  <c r="G115" i="13"/>
  <c r="G86" i="13"/>
  <c r="G28" i="13"/>
  <c r="G57" i="13"/>
  <c r="BE31" i="29"/>
  <c r="BF31" i="29" s="1"/>
  <c r="K74" i="16"/>
  <c r="M50" i="36" s="1" a="1"/>
  <c r="M50" i="36" s="1"/>
  <c r="H50" i="36" s="1"/>
  <c r="I50" i="36" s="1"/>
  <c r="G78" i="13"/>
  <c r="G49" i="13"/>
  <c r="G20" i="13"/>
  <c r="G107" i="13"/>
  <c r="G85" i="30"/>
  <c r="G27" i="30"/>
  <c r="G56" i="30"/>
  <c r="G114" i="30"/>
  <c r="G116" i="6"/>
  <c r="G58" i="6"/>
  <c r="G29" i="6"/>
  <c r="G87" i="6"/>
  <c r="G117" i="30"/>
  <c r="G88" i="30"/>
  <c r="G59" i="30"/>
  <c r="G30" i="30"/>
  <c r="G95" i="8"/>
  <c r="G66" i="8"/>
  <c r="G37" i="8"/>
  <c r="G8" i="8"/>
  <c r="G9" i="13"/>
  <c r="G96" i="13"/>
  <c r="G67" i="13"/>
  <c r="G38" i="13"/>
  <c r="BE20" i="29"/>
  <c r="K63" i="16"/>
  <c r="M39" i="36" s="1" a="1"/>
  <c r="M39" i="36" s="1"/>
  <c r="H39" i="36" s="1"/>
  <c r="I39" i="36" s="1"/>
  <c r="BF68" i="29"/>
  <c r="E68" i="29" s="1"/>
  <c r="BF36" i="29"/>
  <c r="D108" i="16"/>
  <c r="AL11" i="29"/>
  <c r="O55" i="16"/>
  <c r="G102" i="8"/>
  <c r="G15" i="8"/>
  <c r="G73" i="8"/>
  <c r="G44" i="8"/>
  <c r="G102" i="31"/>
  <c r="G15" i="31"/>
  <c r="G73" i="31"/>
  <c r="G44" i="31"/>
  <c r="G12" i="8"/>
  <c r="G99" i="8"/>
  <c r="G70" i="8"/>
  <c r="G41" i="8"/>
  <c r="G114" i="13"/>
  <c r="G27" i="13"/>
  <c r="G85" i="13"/>
  <c r="G56" i="13"/>
  <c r="AQ29" i="29"/>
  <c r="P72" i="16" s="1"/>
  <c r="M48" i="33" s="1" a="1"/>
  <c r="M48" i="33" s="1"/>
  <c r="P43" i="16"/>
  <c r="M19" i="33" s="1" a="1"/>
  <c r="M19" i="33" s="1"/>
  <c r="AR70" i="29"/>
  <c r="D70" i="29" s="1"/>
  <c r="D81" i="16"/>
  <c r="BE26" i="29"/>
  <c r="K69" i="16"/>
  <c r="M45" i="36" s="1" a="1"/>
  <c r="M45" i="36" s="1"/>
  <c r="H45" i="36" s="1"/>
  <c r="I45" i="36" s="1"/>
  <c r="BF27" i="29"/>
  <c r="BF59" i="29"/>
  <c r="E59" i="29" s="1"/>
  <c r="D99" i="16"/>
  <c r="AR56" i="29"/>
  <c r="D56" i="29" s="1"/>
  <c r="AR24" i="29"/>
  <c r="D67" i="16"/>
  <c r="G103" i="33"/>
  <c r="G74" i="33"/>
  <c r="G16" i="33"/>
  <c r="G45" i="33"/>
  <c r="G62" i="31"/>
  <c r="G4" i="31"/>
  <c r="G33" i="31"/>
  <c r="G91" i="31"/>
  <c r="G108" i="12"/>
  <c r="G21" i="12"/>
  <c r="G50" i="12"/>
  <c r="G79" i="12"/>
  <c r="G114" i="6"/>
  <c r="G85" i="6"/>
  <c r="G27" i="6"/>
  <c r="G56" i="6"/>
  <c r="G12" i="2"/>
  <c r="G99" i="2"/>
  <c r="G70" i="2"/>
  <c r="G41" i="2"/>
  <c r="G117" i="11"/>
  <c r="G88" i="11"/>
  <c r="G59" i="11"/>
  <c r="G30" i="11"/>
  <c r="AD25" i="29"/>
  <c r="AD57" i="29"/>
  <c r="C57" i="29" s="1"/>
  <c r="D39" i="16"/>
  <c r="AQ20" i="29"/>
  <c r="P63" i="16" s="1"/>
  <c r="M39" i="33" s="1" a="1"/>
  <c r="M39" i="33" s="1"/>
  <c r="P34" i="16"/>
  <c r="M10" i="33" s="1" a="1"/>
  <c r="M10" i="33" s="1"/>
  <c r="G74" i="31"/>
  <c r="G16" i="31"/>
  <c r="G45" i="31"/>
  <c r="G103" i="31"/>
  <c r="D115" i="16"/>
  <c r="G20" i="9"/>
  <c r="G107" i="9"/>
  <c r="G78" i="9"/>
  <c r="G49" i="9"/>
  <c r="D129" i="16"/>
  <c r="G83" i="12"/>
  <c r="G54" i="12"/>
  <c r="G112" i="12"/>
  <c r="G25" i="12"/>
  <c r="G92" i="2"/>
  <c r="G63" i="2"/>
  <c r="G34" i="2"/>
  <c r="G5" i="2"/>
  <c r="G12" i="13"/>
  <c r="G99" i="13"/>
  <c r="G70" i="13"/>
  <c r="G41" i="13"/>
  <c r="G90" i="8"/>
  <c r="G3" i="8"/>
  <c r="G61" i="8"/>
  <c r="G32" i="8"/>
  <c r="G106" i="9"/>
  <c r="G77" i="9"/>
  <c r="G48" i="9"/>
  <c r="G19" i="9"/>
  <c r="G94" i="9"/>
  <c r="G65" i="9"/>
  <c r="G36" i="9"/>
  <c r="G7" i="9"/>
  <c r="G82" i="30"/>
  <c r="G24" i="30"/>
  <c r="G111" i="30"/>
  <c r="G53" i="30"/>
  <c r="AR51" i="29"/>
  <c r="D51" i="29" s="1"/>
  <c r="AR19" i="29"/>
  <c r="D62" i="16"/>
  <c r="G94" i="12"/>
  <c r="G65" i="12"/>
  <c r="G36" i="12"/>
  <c r="G7" i="12"/>
  <c r="G112" i="31"/>
  <c r="G83" i="31"/>
  <c r="G54" i="31"/>
  <c r="G25" i="31"/>
  <c r="AQ31" i="29"/>
  <c r="P74" i="16" s="1"/>
  <c r="M50" i="33" s="1" a="1"/>
  <c r="M50" i="33" s="1"/>
  <c r="P45" i="16"/>
  <c r="M21" i="33" s="1" a="1"/>
  <c r="M21" i="33" s="1"/>
  <c r="AQ18" i="29"/>
  <c r="P61" i="16" s="1"/>
  <c r="M37" i="33" s="1" a="1"/>
  <c r="M37" i="33" s="1"/>
  <c r="P32" i="16"/>
  <c r="M8" i="33" s="1" a="1"/>
  <c r="M8" i="33" s="1"/>
  <c r="BF16" i="29"/>
  <c r="D88" i="16"/>
  <c r="G24" i="8"/>
  <c r="G111" i="8"/>
  <c r="G82" i="8"/>
  <c r="G53" i="8"/>
  <c r="G105" i="32"/>
  <c r="G76" i="32"/>
  <c r="G47" i="32"/>
  <c r="G18" i="32"/>
  <c r="G114" i="31"/>
  <c r="G27" i="31"/>
  <c r="G85" i="31"/>
  <c r="G56" i="31"/>
  <c r="AY413" i="28"/>
  <c r="AY429" i="28"/>
  <c r="AY430" i="28"/>
  <c r="AY411" i="28"/>
  <c r="AY408" i="28"/>
  <c r="AY432" i="28"/>
  <c r="AY405" i="28"/>
  <c r="AY410" i="28"/>
  <c r="AY407" i="28"/>
  <c r="AY422" i="28"/>
  <c r="AY412" i="28"/>
  <c r="AY424" i="28"/>
  <c r="AY415" i="28"/>
  <c r="AZ24" i="28"/>
  <c r="AZ431" i="28" s="1"/>
  <c r="AY403" i="28"/>
  <c r="AY426" i="28"/>
  <c r="AY414" i="28"/>
  <c r="AY402" i="28"/>
  <c r="AY419" i="28"/>
  <c r="AY416" i="28"/>
  <c r="AY409" i="28"/>
  <c r="AY421" i="28"/>
  <c r="AY428" i="28"/>
  <c r="AY404" i="28"/>
  <c r="AY431" i="28"/>
  <c r="AY423" i="28"/>
  <c r="AY427" i="28"/>
  <c r="AY417" i="28"/>
  <c r="AJ182" i="28"/>
  <c r="AJ178" i="28"/>
  <c r="AJ162" i="28"/>
  <c r="AQ224" i="28"/>
  <c r="AQ220" i="28"/>
  <c r="AQ236" i="28"/>
  <c r="AQ225" i="28"/>
  <c r="AQ244" i="28"/>
  <c r="AQ231" i="28"/>
  <c r="AQ237" i="28"/>
  <c r="AQ227" i="28"/>
  <c r="AQ243" i="28"/>
  <c r="AQ216" i="28"/>
  <c r="AQ239" i="28"/>
  <c r="AQ226" i="28"/>
  <c r="AQ228" i="28"/>
  <c r="AQ234" i="28"/>
  <c r="AQ238" i="28"/>
  <c r="AQ240" i="28"/>
  <c r="AQ246" i="28"/>
  <c r="AQ222" i="28"/>
  <c r="AQ221" i="28"/>
  <c r="AQ223" i="28"/>
  <c r="AQ233" i="28"/>
  <c r="AQ235" i="28"/>
  <c r="AQ217" i="28"/>
  <c r="AQ245" i="28"/>
  <c r="AQ218" i="28"/>
  <c r="AQ229" i="28"/>
  <c r="AQ230" i="28"/>
  <c r="AQ241" i="28"/>
  <c r="BI5" i="28"/>
  <c r="BI6" i="28" s="1"/>
  <c r="AU5" i="28"/>
  <c r="AU8" i="28" s="1"/>
  <c r="BD3" i="28"/>
  <c r="AW2" i="28"/>
  <c r="AW5" i="28" s="1"/>
  <c r="AW6" i="28" s="1"/>
  <c r="BD4" i="28"/>
  <c r="AQ209" i="28"/>
  <c r="AQ214" i="28"/>
  <c r="AQ202" i="28"/>
  <c r="AQ207" i="28"/>
  <c r="AQ195" i="28"/>
  <c r="AQ212" i="28"/>
  <c r="AQ200" i="28"/>
  <c r="AQ188" i="28"/>
  <c r="AQ205" i="28"/>
  <c r="AQ193" i="28"/>
  <c r="AQ210" i="28"/>
  <c r="AQ198" i="28"/>
  <c r="AQ186" i="28"/>
  <c r="AQ215" i="28"/>
  <c r="AQ203" i="28"/>
  <c r="AQ208" i="28"/>
  <c r="AQ196" i="28"/>
  <c r="AQ206" i="28"/>
  <c r="AQ194" i="28"/>
  <c r="AQ211" i="28"/>
  <c r="AQ199" i="28"/>
  <c r="AQ187" i="28"/>
  <c r="AQ204" i="28"/>
  <c r="AQ192" i="28"/>
  <c r="AQ197" i="28"/>
  <c r="AQ189" i="28"/>
  <c r="AQ191" i="28"/>
  <c r="AQ213" i="28"/>
  <c r="AQ201" i="28"/>
  <c r="AQ190" i="28"/>
  <c r="AQ185" i="28"/>
  <c r="AR19" i="28"/>
  <c r="BF306" i="28"/>
  <c r="BF294" i="28"/>
  <c r="BF282" i="28"/>
  <c r="BF299" i="28"/>
  <c r="BF287" i="28"/>
  <c r="BF304" i="28"/>
  <c r="BF292" i="28"/>
  <c r="BF280" i="28"/>
  <c r="BF297" i="28"/>
  <c r="BF285" i="28"/>
  <c r="BF302" i="28"/>
  <c r="BF290" i="28"/>
  <c r="BF278" i="28"/>
  <c r="BF307" i="28"/>
  <c r="BF295" i="28"/>
  <c r="BF283" i="28"/>
  <c r="BF300" i="28"/>
  <c r="BF288" i="28"/>
  <c r="BF305" i="28"/>
  <c r="BF293" i="28"/>
  <c r="BF281" i="28"/>
  <c r="BF298" i="28"/>
  <c r="BF286" i="28"/>
  <c r="BF303" i="28"/>
  <c r="BF291" i="28"/>
  <c r="BF279" i="28"/>
  <c r="BF308" i="28"/>
  <c r="BF296" i="28"/>
  <c r="BF284" i="28"/>
  <c r="BF301" i="28"/>
  <c r="BF289" i="28"/>
  <c r="BG23" i="28"/>
  <c r="AJ397" i="28"/>
  <c r="AJ385" i="28"/>
  <c r="AJ373" i="28"/>
  <c r="AJ390" i="28"/>
  <c r="AJ378" i="28"/>
  <c r="AJ395" i="28"/>
  <c r="AJ383" i="28"/>
  <c r="AJ371" i="28"/>
  <c r="AJ400" i="28"/>
  <c r="AJ388" i="28"/>
  <c r="AJ376" i="28"/>
  <c r="AJ393" i="28"/>
  <c r="AJ381" i="28"/>
  <c r="AJ398" i="28"/>
  <c r="AJ386" i="28"/>
  <c r="AJ374" i="28"/>
  <c r="AJ391" i="28"/>
  <c r="AJ379" i="28"/>
  <c r="AJ396" i="28"/>
  <c r="AJ384" i="28"/>
  <c r="AJ372" i="28"/>
  <c r="AJ401" i="28"/>
  <c r="AJ389" i="28"/>
  <c r="AJ377" i="28"/>
  <c r="AJ394" i="28"/>
  <c r="AJ382" i="28"/>
  <c r="AJ392" i="28"/>
  <c r="AJ380" i="28"/>
  <c r="AJ399" i="28"/>
  <c r="AJ387" i="28"/>
  <c r="AJ375" i="28"/>
  <c r="AK13" i="28"/>
  <c r="AR272" i="28"/>
  <c r="AR270" i="28"/>
  <c r="AR275" i="28"/>
  <c r="AR273" i="28"/>
  <c r="AR276" i="28"/>
  <c r="AR274" i="28"/>
  <c r="AR262" i="28"/>
  <c r="AR250" i="28"/>
  <c r="AR255" i="28"/>
  <c r="AR267" i="28"/>
  <c r="AR260" i="28"/>
  <c r="AR248" i="28"/>
  <c r="AR265" i="28"/>
  <c r="AR253" i="28"/>
  <c r="AR258" i="28"/>
  <c r="AR263" i="28"/>
  <c r="AR251" i="28"/>
  <c r="AR256" i="28"/>
  <c r="AR261" i="28"/>
  <c r="AR249" i="28"/>
  <c r="AR271" i="28"/>
  <c r="AR259" i="28"/>
  <c r="AR247" i="28"/>
  <c r="AR269" i="28"/>
  <c r="AR264" i="28"/>
  <c r="AR252" i="28"/>
  <c r="AR277" i="28"/>
  <c r="AR268" i="28"/>
  <c r="AR257" i="28"/>
  <c r="AR266" i="28"/>
  <c r="AR254" i="28"/>
  <c r="AS21" i="28"/>
  <c r="AX4" i="28"/>
  <c r="AZ190" i="28"/>
  <c r="AZ201" i="28"/>
  <c r="AZ298" i="28"/>
  <c r="AZ282" i="28"/>
  <c r="AZ295" i="28"/>
  <c r="AX120" i="28"/>
  <c r="AX118" i="28"/>
  <c r="AX116" i="28"/>
  <c r="AX121" i="28"/>
  <c r="AX122" i="28"/>
  <c r="AX110" i="28"/>
  <c r="AX98" i="28"/>
  <c r="AX103" i="28"/>
  <c r="AX108" i="28"/>
  <c r="AX96" i="28"/>
  <c r="AX113" i="28"/>
  <c r="AX101" i="28"/>
  <c r="AX119" i="28"/>
  <c r="AX106" i="28"/>
  <c r="AX94" i="28"/>
  <c r="AY11" i="28"/>
  <c r="AX117" i="28"/>
  <c r="AX111" i="28"/>
  <c r="AX99" i="28"/>
  <c r="AX115" i="28"/>
  <c r="AX104" i="28"/>
  <c r="AX92" i="28"/>
  <c r="AX109" i="28"/>
  <c r="AX97" i="28"/>
  <c r="AX102" i="28"/>
  <c r="AX114" i="28"/>
  <c r="AX107" i="28"/>
  <c r="AX95" i="28"/>
  <c r="AX112" i="28"/>
  <c r="AX100" i="28"/>
  <c r="AX105" i="28"/>
  <c r="AX93" i="28"/>
  <c r="BE337" i="28"/>
  <c r="BE325" i="28"/>
  <c r="BE313" i="28"/>
  <c r="BE330" i="28"/>
  <c r="BE318" i="28"/>
  <c r="BE335" i="28"/>
  <c r="BE323" i="28"/>
  <c r="BE311" i="28"/>
  <c r="BE328" i="28"/>
  <c r="BE316" i="28"/>
  <c r="BE333" i="28"/>
  <c r="BE321" i="28"/>
  <c r="BE309" i="28"/>
  <c r="BE338" i="28"/>
  <c r="BE326" i="28"/>
  <c r="BE314" i="28"/>
  <c r="BE331" i="28"/>
  <c r="BE319" i="28"/>
  <c r="BE336" i="28"/>
  <c r="BE324" i="28"/>
  <c r="BE312" i="28"/>
  <c r="BE329" i="28"/>
  <c r="BE317" i="28"/>
  <c r="BE334" i="28"/>
  <c r="BE322" i="28"/>
  <c r="BE310" i="28"/>
  <c r="BE339" i="28"/>
  <c r="BE327" i="28"/>
  <c r="BE315" i="28"/>
  <c r="BE332" i="28"/>
  <c r="BE320" i="28"/>
  <c r="BF12" i="28"/>
  <c r="AR421" i="28"/>
  <c r="AR431" i="28"/>
  <c r="AR419" i="28"/>
  <c r="AR424" i="28"/>
  <c r="AR429" i="28"/>
  <c r="AR417" i="28"/>
  <c r="AR427" i="28"/>
  <c r="AR415" i="28"/>
  <c r="AR425" i="28"/>
  <c r="AR423" i="28"/>
  <c r="AR411" i="28"/>
  <c r="AR430" i="28"/>
  <c r="AR418" i="28"/>
  <c r="AR405" i="28"/>
  <c r="AR432" i="28"/>
  <c r="AR422" i="28"/>
  <c r="AR420" i="28"/>
  <c r="AR416" i="28"/>
  <c r="AR413" i="28"/>
  <c r="AR407" i="28"/>
  <c r="AR414" i="28"/>
  <c r="AR410" i="28"/>
  <c r="AR409" i="28"/>
  <c r="AR404" i="28"/>
  <c r="AR402" i="28"/>
  <c r="AR426" i="28"/>
  <c r="AR408" i="28"/>
  <c r="AR406" i="28"/>
  <c r="AR412" i="28"/>
  <c r="AR403" i="28"/>
  <c r="AR428" i="28"/>
  <c r="AS24" i="28"/>
  <c r="BF90" i="28"/>
  <c r="BF78" i="28"/>
  <c r="BF66" i="28"/>
  <c r="BF83" i="28"/>
  <c r="BF71" i="28"/>
  <c r="BF88" i="28"/>
  <c r="BF76" i="28"/>
  <c r="BF64" i="28"/>
  <c r="BF81" i="28"/>
  <c r="BF69" i="28"/>
  <c r="BG22" i="28"/>
  <c r="BF86" i="28"/>
  <c r="BF74" i="28"/>
  <c r="BF62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63" i="28"/>
  <c r="BF80" i="28"/>
  <c r="BF68" i="28"/>
  <c r="BF85" i="28"/>
  <c r="BF73" i="28"/>
  <c r="BF61" i="28"/>
  <c r="AQ176" i="28"/>
  <c r="AQ164" i="28"/>
  <c r="AQ181" i="28"/>
  <c r="AQ169" i="28"/>
  <c r="AQ157" i="28"/>
  <c r="AQ174" i="28"/>
  <c r="AQ162" i="28"/>
  <c r="AQ179" i="28"/>
  <c r="AQ167" i="28"/>
  <c r="AQ155" i="28"/>
  <c r="AQ184" i="28"/>
  <c r="AQ172" i="28"/>
  <c r="AQ160" i="28"/>
  <c r="AQ177" i="28"/>
  <c r="AQ165" i="28"/>
  <c r="AQ182" i="28"/>
  <c r="AQ170" i="28"/>
  <c r="AQ158" i="28"/>
  <c r="AQ175" i="28"/>
  <c r="AQ163" i="28"/>
  <c r="AQ180" i="28"/>
  <c r="AQ168" i="28"/>
  <c r="AQ156" i="28"/>
  <c r="AQ173" i="28"/>
  <c r="AQ161" i="28"/>
  <c r="AQ178" i="28"/>
  <c r="AQ166" i="28"/>
  <c r="AQ154" i="28"/>
  <c r="AQ183" i="28"/>
  <c r="AQ171" i="28"/>
  <c r="AQ159" i="28"/>
  <c r="AR18" i="28"/>
  <c r="AY331" i="28"/>
  <c r="AY319" i="28"/>
  <c r="AY336" i="28"/>
  <c r="AY324" i="28"/>
  <c r="AY312" i="28"/>
  <c r="AY329" i="28"/>
  <c r="AY317" i="28"/>
  <c r="AY334" i="28"/>
  <c r="AY322" i="28"/>
  <c r="AY310" i="28"/>
  <c r="AY339" i="28"/>
  <c r="AY327" i="28"/>
  <c r="AY315" i="28"/>
  <c r="AY332" i="28"/>
  <c r="AY320" i="28"/>
  <c r="AY337" i="28"/>
  <c r="AY325" i="28"/>
  <c r="AY313" i="28"/>
  <c r="AY330" i="28"/>
  <c r="AY318" i="28"/>
  <c r="AY335" i="28"/>
  <c r="AY323" i="28"/>
  <c r="AY311" i="28"/>
  <c r="AY328" i="28"/>
  <c r="AY316" i="28"/>
  <c r="AY333" i="28"/>
  <c r="AY321" i="28"/>
  <c r="AY309" i="28"/>
  <c r="AY338" i="28"/>
  <c r="AY326" i="28"/>
  <c r="AY314" i="28"/>
  <c r="AZ12" i="28"/>
  <c r="AZ242" i="28"/>
  <c r="AZ230" i="28"/>
  <c r="AZ218" i="28"/>
  <c r="AZ235" i="28"/>
  <c r="AZ223" i="28"/>
  <c r="AZ240" i="28"/>
  <c r="AZ228" i="28"/>
  <c r="AZ216" i="28"/>
  <c r="AZ245" i="28"/>
  <c r="AZ233" i="28"/>
  <c r="AZ221" i="28"/>
  <c r="AZ238" i="28"/>
  <c r="AZ226" i="28"/>
  <c r="AZ243" i="28"/>
  <c r="AZ231" i="28"/>
  <c r="AZ219" i="28"/>
  <c r="AZ236" i="28"/>
  <c r="AZ224" i="28"/>
  <c r="AZ241" i="28"/>
  <c r="AZ229" i="28"/>
  <c r="AZ217" i="28"/>
  <c r="AZ239" i="28"/>
  <c r="AZ227" i="28"/>
  <c r="AZ244" i="28"/>
  <c r="AZ232" i="28"/>
  <c r="AZ220" i="28"/>
  <c r="AZ237" i="28"/>
  <c r="AZ225" i="28"/>
  <c r="AZ246" i="28"/>
  <c r="AZ234" i="28"/>
  <c r="AZ222" i="28"/>
  <c r="BA20" i="28"/>
  <c r="BB5" i="28"/>
  <c r="AK81" i="28"/>
  <c r="AK69" i="28"/>
  <c r="AK86" i="28"/>
  <c r="AK74" i="28"/>
  <c r="AK62" i="28"/>
  <c r="AK91" i="28"/>
  <c r="AK79" i="28"/>
  <c r="AK67" i="28"/>
  <c r="AK84" i="28"/>
  <c r="AK72" i="28"/>
  <c r="AK89" i="28"/>
  <c r="AK77" i="28"/>
  <c r="AK65" i="28"/>
  <c r="AK82" i="28"/>
  <c r="AK70" i="28"/>
  <c r="AK87" i="28"/>
  <c r="AK75" i="28"/>
  <c r="AK63" i="28"/>
  <c r="AK80" i="28"/>
  <c r="AK68" i="28"/>
  <c r="AK85" i="28"/>
  <c r="AK73" i="28"/>
  <c r="AK61" i="28"/>
  <c r="AK90" i="28"/>
  <c r="AK78" i="28"/>
  <c r="AK66" i="28"/>
  <c r="AL22" i="28"/>
  <c r="AK83" i="28"/>
  <c r="AK71" i="28"/>
  <c r="AK88" i="28"/>
  <c r="AK76" i="28"/>
  <c r="AK64" i="28"/>
  <c r="AP2" i="28"/>
  <c r="AY91" i="28"/>
  <c r="AY79" i="28"/>
  <c r="AY67" i="28"/>
  <c r="AY84" i="28"/>
  <c r="AY72" i="28"/>
  <c r="AY89" i="28"/>
  <c r="AY77" i="28"/>
  <c r="AY65" i="28"/>
  <c r="AY82" i="28"/>
  <c r="AY70" i="28"/>
  <c r="AY87" i="28"/>
  <c r="AY75" i="28"/>
  <c r="AY63" i="28"/>
  <c r="AY80" i="28"/>
  <c r="AY68" i="28"/>
  <c r="AY85" i="28"/>
  <c r="AY73" i="28"/>
  <c r="AY61" i="28"/>
  <c r="AY90" i="28"/>
  <c r="AY78" i="28"/>
  <c r="AY66" i="28"/>
  <c r="AY83" i="28"/>
  <c r="AY71" i="28"/>
  <c r="AY88" i="28"/>
  <c r="AY76" i="28"/>
  <c r="AY64" i="28"/>
  <c r="AZ22" i="28"/>
  <c r="AY81" i="28"/>
  <c r="AY69" i="28"/>
  <c r="AY86" i="28"/>
  <c r="AY74" i="28"/>
  <c r="AY62" i="28"/>
  <c r="AX3" i="28"/>
  <c r="AP4" i="28"/>
  <c r="BE394" i="28"/>
  <c r="BE382" i="28"/>
  <c r="BE399" i="28"/>
  <c r="BE387" i="28"/>
  <c r="BE375" i="28"/>
  <c r="BE392" i="28"/>
  <c r="BE380" i="28"/>
  <c r="BE397" i="28"/>
  <c r="BE385" i="28"/>
  <c r="BE373" i="28"/>
  <c r="BE390" i="28"/>
  <c r="BE378" i="28"/>
  <c r="BE395" i="28"/>
  <c r="BE383" i="28"/>
  <c r="BE371" i="28"/>
  <c r="BE400" i="28"/>
  <c r="BE388" i="28"/>
  <c r="BE376" i="28"/>
  <c r="BE393" i="28"/>
  <c r="BE381" i="28"/>
  <c r="BE398" i="28"/>
  <c r="BE386" i="28"/>
  <c r="BE374" i="28"/>
  <c r="BE391" i="28"/>
  <c r="BE379" i="28"/>
  <c r="BE401" i="28"/>
  <c r="BE389" i="28"/>
  <c r="BE377" i="28"/>
  <c r="BE396" i="28"/>
  <c r="BE384" i="28"/>
  <c r="BE372" i="28"/>
  <c r="BF13" i="28"/>
  <c r="AJ122" i="28"/>
  <c r="AJ120" i="28"/>
  <c r="AJ118" i="28"/>
  <c r="AJ121" i="28"/>
  <c r="AJ119" i="28"/>
  <c r="AJ117" i="28"/>
  <c r="AJ112" i="28"/>
  <c r="AJ100" i="28"/>
  <c r="AJ105" i="28"/>
  <c r="AJ93" i="28"/>
  <c r="AJ110" i="28"/>
  <c r="AJ98" i="28"/>
  <c r="AJ103" i="28"/>
  <c r="AJ108" i="28"/>
  <c r="AJ96" i="28"/>
  <c r="AK11" i="28"/>
  <c r="AJ113" i="28"/>
  <c r="AJ101" i="28"/>
  <c r="AJ116" i="28"/>
  <c r="AJ115" i="28"/>
  <c r="AJ106" i="28"/>
  <c r="AJ94" i="28"/>
  <c r="AJ111" i="28"/>
  <c r="AJ99" i="28"/>
  <c r="AJ104" i="28"/>
  <c r="AJ92" i="28"/>
  <c r="AJ109" i="28"/>
  <c r="AJ97" i="28"/>
  <c r="AJ114" i="28"/>
  <c r="AJ102" i="28"/>
  <c r="AJ107" i="28"/>
  <c r="AJ95" i="28"/>
  <c r="AL244" i="28"/>
  <c r="AL232" i="28"/>
  <c r="AL220" i="28"/>
  <c r="AL237" i="28"/>
  <c r="AL225" i="28"/>
  <c r="AL242" i="28"/>
  <c r="AL230" i="28"/>
  <c r="AL218" i="28"/>
  <c r="AL235" i="28"/>
  <c r="AL223" i="28"/>
  <c r="AL240" i="28"/>
  <c r="AL228" i="28"/>
  <c r="AL216" i="28"/>
  <c r="AL245" i="28"/>
  <c r="AL233" i="28"/>
  <c r="AL221" i="28"/>
  <c r="AL238" i="28"/>
  <c r="AL226" i="28"/>
  <c r="AL243" i="28"/>
  <c r="AL231" i="28"/>
  <c r="AL219" i="28"/>
  <c r="AL241" i="28"/>
  <c r="AL229" i="28"/>
  <c r="AL217" i="28"/>
  <c r="AL246" i="28"/>
  <c r="AL234" i="28"/>
  <c r="AL222" i="28"/>
  <c r="AL239" i="28"/>
  <c r="AL227" i="28"/>
  <c r="AL236" i="28"/>
  <c r="AL224" i="28"/>
  <c r="AM20" i="28"/>
  <c r="BF270" i="28"/>
  <c r="BF273" i="28"/>
  <c r="BF271" i="28"/>
  <c r="BF276" i="28"/>
  <c r="BF274" i="28"/>
  <c r="BF272" i="28"/>
  <c r="BF277" i="28"/>
  <c r="BF269" i="28"/>
  <c r="BF268" i="28"/>
  <c r="BF260" i="28"/>
  <c r="BF248" i="28"/>
  <c r="BF267" i="28"/>
  <c r="BF265" i="28"/>
  <c r="BF253" i="28"/>
  <c r="BF258" i="28"/>
  <c r="BF263" i="28"/>
  <c r="BF251" i="28"/>
  <c r="BF256" i="28"/>
  <c r="BF275" i="28"/>
  <c r="BF261" i="28"/>
  <c r="BF249" i="28"/>
  <c r="BF266" i="28"/>
  <c r="BF254" i="28"/>
  <c r="BF259" i="28"/>
  <c r="BF247" i="28"/>
  <c r="BF257" i="28"/>
  <c r="BF262" i="28"/>
  <c r="BF250" i="28"/>
  <c r="BF255" i="28"/>
  <c r="BF264" i="28"/>
  <c r="BF252" i="28"/>
  <c r="BG21" i="28"/>
  <c r="AR80" i="28"/>
  <c r="AR68" i="28"/>
  <c r="AR85" i="28"/>
  <c r="AR73" i="28"/>
  <c r="AR61" i="28"/>
  <c r="AR90" i="28"/>
  <c r="AR78" i="28"/>
  <c r="AR66" i="28"/>
  <c r="AR83" i="28"/>
  <c r="AR71" i="28"/>
  <c r="AS22" i="28"/>
  <c r="AR88" i="28"/>
  <c r="AR76" i="28"/>
  <c r="AR64" i="28"/>
  <c r="AR81" i="28"/>
  <c r="AR69" i="28"/>
  <c r="AR86" i="28"/>
  <c r="AR74" i="28"/>
  <c r="AR62" i="28"/>
  <c r="AR91" i="28"/>
  <c r="AR79" i="28"/>
  <c r="AR67" i="28"/>
  <c r="AR84" i="28"/>
  <c r="AR72" i="28"/>
  <c r="AR89" i="28"/>
  <c r="AR77" i="28"/>
  <c r="AR65" i="28"/>
  <c r="AR82" i="28"/>
  <c r="AR70" i="28"/>
  <c r="AR87" i="28"/>
  <c r="AR75" i="28"/>
  <c r="AR63" i="28"/>
  <c r="BE243" i="28"/>
  <c r="BE231" i="28"/>
  <c r="BE219" i="28"/>
  <c r="BE236" i="28"/>
  <c r="BE224" i="28"/>
  <c r="BE241" i="28"/>
  <c r="BE229" i="28"/>
  <c r="BE217" i="28"/>
  <c r="BE246" i="28"/>
  <c r="BE234" i="28"/>
  <c r="BE222" i="28"/>
  <c r="BE239" i="28"/>
  <c r="BE227" i="28"/>
  <c r="BE244" i="28"/>
  <c r="BE232" i="28"/>
  <c r="BE220" i="28"/>
  <c r="BE237" i="28"/>
  <c r="BE225" i="28"/>
  <c r="BE242" i="28"/>
  <c r="BE230" i="28"/>
  <c r="BE218" i="28"/>
  <c r="BE240" i="28"/>
  <c r="BE228" i="28"/>
  <c r="BE216" i="28"/>
  <c r="BE245" i="28"/>
  <c r="BE233" i="28"/>
  <c r="BE221" i="28"/>
  <c r="BE238" i="28"/>
  <c r="BE226" i="28"/>
  <c r="BE235" i="28"/>
  <c r="BE223" i="28"/>
  <c r="BF20" i="28"/>
  <c r="AZ276" i="28"/>
  <c r="AZ274" i="28"/>
  <c r="AZ272" i="28"/>
  <c r="AZ277" i="28"/>
  <c r="AZ270" i="28"/>
  <c r="AZ273" i="28"/>
  <c r="AZ271" i="28"/>
  <c r="AZ266" i="28"/>
  <c r="AZ254" i="28"/>
  <c r="AZ259" i="28"/>
  <c r="AZ247" i="28"/>
  <c r="AZ264" i="28"/>
  <c r="AZ252" i="28"/>
  <c r="AZ257" i="28"/>
  <c r="AZ268" i="28"/>
  <c r="AZ262" i="28"/>
  <c r="AZ250" i="28"/>
  <c r="AZ269" i="28"/>
  <c r="AZ255" i="28"/>
  <c r="AZ260" i="28"/>
  <c r="AZ248" i="28"/>
  <c r="AZ275" i="28"/>
  <c r="AZ267" i="28"/>
  <c r="AZ265" i="28"/>
  <c r="AZ253" i="28"/>
  <c r="AZ263" i="28"/>
  <c r="AZ251" i="28"/>
  <c r="AZ256" i="28"/>
  <c r="AZ261" i="28"/>
  <c r="AZ249" i="28"/>
  <c r="AZ258" i="28"/>
  <c r="BA21" i="28"/>
  <c r="AL208" i="28"/>
  <c r="AL213" i="28"/>
  <c r="AL201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207" i="28"/>
  <c r="AL205" i="28"/>
  <c r="AL193" i="28"/>
  <c r="AL210" i="28"/>
  <c r="AL198" i="28"/>
  <c r="AL186" i="28"/>
  <c r="AL215" i="28"/>
  <c r="AL203" i="28"/>
  <c r="AL191" i="28"/>
  <c r="AL200" i="28"/>
  <c r="AL188" i="28"/>
  <c r="AL190" i="28"/>
  <c r="AL195" i="28"/>
  <c r="AL189" i="28"/>
  <c r="AL212" i="28"/>
  <c r="AL196" i="28"/>
  <c r="AM19" i="28"/>
  <c r="AJ328" i="28"/>
  <c r="AJ316" i="28"/>
  <c r="AJ333" i="28"/>
  <c r="AJ321" i="28"/>
  <c r="AJ309" i="28"/>
  <c r="AJ338" i="28"/>
  <c r="AJ326" i="28"/>
  <c r="AJ314" i="28"/>
  <c r="AJ331" i="28"/>
  <c r="AJ319" i="28"/>
  <c r="AJ336" i="28"/>
  <c r="AJ324" i="28"/>
  <c r="AJ312" i="28"/>
  <c r="AJ329" i="28"/>
  <c r="AJ317" i="28"/>
  <c r="AJ334" i="28"/>
  <c r="AJ322" i="28"/>
  <c r="AJ310" i="28"/>
  <c r="AJ339" i="28"/>
  <c r="AJ327" i="28"/>
  <c r="AJ315" i="28"/>
  <c r="AJ332" i="28"/>
  <c r="AJ320" i="28"/>
  <c r="AJ337" i="28"/>
  <c r="AJ325" i="28"/>
  <c r="AJ313" i="28"/>
  <c r="AJ330" i="28"/>
  <c r="AJ318" i="28"/>
  <c r="AJ335" i="28"/>
  <c r="AJ323" i="28"/>
  <c r="AJ311" i="28"/>
  <c r="AK12" i="28"/>
  <c r="AI3" i="28"/>
  <c r="BE119" i="28"/>
  <c r="BE117" i="28"/>
  <c r="BE115" i="28"/>
  <c r="BE120" i="28"/>
  <c r="BE121" i="28"/>
  <c r="BE109" i="28"/>
  <c r="BE97" i="28"/>
  <c r="BE102" i="28"/>
  <c r="BE107" i="28"/>
  <c r="BE95" i="28"/>
  <c r="BE114" i="28"/>
  <c r="BE112" i="28"/>
  <c r="BE100" i="28"/>
  <c r="BE105" i="28"/>
  <c r="BE93" i="28"/>
  <c r="BE110" i="28"/>
  <c r="BE98" i="28"/>
  <c r="BE103" i="28"/>
  <c r="BE118" i="28"/>
  <c r="BE116" i="28"/>
  <c r="BE108" i="28"/>
  <c r="BE96" i="28"/>
  <c r="BE113" i="28"/>
  <c r="BE101" i="28"/>
  <c r="BE106" i="28"/>
  <c r="BE94" i="28"/>
  <c r="BE111" i="28"/>
  <c r="BE99" i="28"/>
  <c r="BF11" i="28"/>
  <c r="BE122" i="28"/>
  <c r="BE104" i="28"/>
  <c r="BE92" i="28"/>
  <c r="AP3" i="28"/>
  <c r="AL276" i="28"/>
  <c r="AL269" i="28"/>
  <c r="AL274" i="28"/>
  <c r="AL267" i="28"/>
  <c r="AL272" i="28"/>
  <c r="AL275" i="28"/>
  <c r="AL273" i="28"/>
  <c r="AL256" i="28"/>
  <c r="AL277" i="28"/>
  <c r="AL271" i="28"/>
  <c r="AL261" i="28"/>
  <c r="AL249" i="28"/>
  <c r="AL266" i="28"/>
  <c r="AL254" i="28"/>
  <c r="AL268" i="28"/>
  <c r="AL259" i="28"/>
  <c r="AL247" i="28"/>
  <c r="AL264" i="28"/>
  <c r="AL252" i="28"/>
  <c r="AL270" i="28"/>
  <c r="AL257" i="28"/>
  <c r="AL262" i="28"/>
  <c r="AL250" i="28"/>
  <c r="AL255" i="28"/>
  <c r="AL265" i="28"/>
  <c r="AL253" i="28"/>
  <c r="AL258" i="28"/>
  <c r="AL263" i="28"/>
  <c r="AL251" i="28"/>
  <c r="AL260" i="28"/>
  <c r="AL248" i="28"/>
  <c r="AM21" i="28"/>
  <c r="AY400" i="28"/>
  <c r="AY388" i="28"/>
  <c r="AY376" i="28"/>
  <c r="AY393" i="28"/>
  <c r="AY381" i="28"/>
  <c r="AY398" i="28"/>
  <c r="AY386" i="28"/>
  <c r="AY374" i="28"/>
  <c r="AY391" i="28"/>
  <c r="AY379" i="28"/>
  <c r="AY396" i="28"/>
  <c r="AY384" i="28"/>
  <c r="AY372" i="28"/>
  <c r="AY401" i="28"/>
  <c r="AY389" i="28"/>
  <c r="AY377" i="28"/>
  <c r="AY394" i="28"/>
  <c r="AY382" i="28"/>
  <c r="AY399" i="28"/>
  <c r="AY387" i="28"/>
  <c r="AY375" i="28"/>
  <c r="AY392" i="28"/>
  <c r="AY380" i="28"/>
  <c r="AY397" i="28"/>
  <c r="AY385" i="28"/>
  <c r="AY373" i="28"/>
  <c r="AY395" i="28"/>
  <c r="AY383" i="28"/>
  <c r="AY371" i="28"/>
  <c r="AY390" i="28"/>
  <c r="AY378" i="28"/>
  <c r="AZ13" i="28"/>
  <c r="AQ396" i="28"/>
  <c r="AQ384" i="28"/>
  <c r="AQ372" i="28"/>
  <c r="AQ401" i="28"/>
  <c r="AQ389" i="28"/>
  <c r="AQ377" i="28"/>
  <c r="AQ394" i="28"/>
  <c r="AQ382" i="28"/>
  <c r="AQ399" i="28"/>
  <c r="AQ387" i="28"/>
  <c r="AQ375" i="28"/>
  <c r="AQ392" i="28"/>
  <c r="AQ380" i="28"/>
  <c r="AQ397" i="28"/>
  <c r="AQ385" i="28"/>
  <c r="AQ373" i="28"/>
  <c r="AQ390" i="28"/>
  <c r="AQ378" i="28"/>
  <c r="AQ395" i="28"/>
  <c r="AQ383" i="28"/>
  <c r="AQ371" i="28"/>
  <c r="AQ400" i="28"/>
  <c r="AQ388" i="28"/>
  <c r="AQ376" i="28"/>
  <c r="AQ393" i="28"/>
  <c r="AQ381" i="28"/>
  <c r="AQ391" i="28"/>
  <c r="AQ379" i="28"/>
  <c r="AQ398" i="28"/>
  <c r="AQ386" i="28"/>
  <c r="AQ374" i="28"/>
  <c r="AR13" i="28"/>
  <c r="AR308" i="28"/>
  <c r="AR296" i="28"/>
  <c r="AR284" i="28"/>
  <c r="AR301" i="28"/>
  <c r="AR289" i="28"/>
  <c r="AR306" i="28"/>
  <c r="AR294" i="28"/>
  <c r="AR282" i="28"/>
  <c r="AR299" i="28"/>
  <c r="AR287" i="28"/>
  <c r="AR304" i="28"/>
  <c r="AR292" i="28"/>
  <c r="AR280" i="28"/>
  <c r="AR297" i="28"/>
  <c r="AR285" i="28"/>
  <c r="AR302" i="28"/>
  <c r="AR290" i="28"/>
  <c r="AR278" i="28"/>
  <c r="AR307" i="28"/>
  <c r="AR295" i="28"/>
  <c r="AR283" i="28"/>
  <c r="AR300" i="28"/>
  <c r="AR288" i="28"/>
  <c r="AR305" i="28"/>
  <c r="AR293" i="28"/>
  <c r="AR281" i="28"/>
  <c r="AR298" i="28"/>
  <c r="AR286" i="28"/>
  <c r="AR303" i="28"/>
  <c r="AR291" i="28"/>
  <c r="AR279" i="28"/>
  <c r="AS23" i="28"/>
  <c r="AI2" i="28"/>
  <c r="BE184" i="28"/>
  <c r="BE174" i="28"/>
  <c r="BE162" i="28"/>
  <c r="BE179" i="28"/>
  <c r="BE167" i="28"/>
  <c r="BE155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E183" i="28"/>
  <c r="BE171" i="28"/>
  <c r="BE159" i="28"/>
  <c r="BE176" i="28"/>
  <c r="BE164" i="28"/>
  <c r="BE181" i="28"/>
  <c r="BE169" i="28"/>
  <c r="BE157" i="28"/>
  <c r="BF18" i="28"/>
  <c r="AQ121" i="28"/>
  <c r="AQ119" i="28"/>
  <c r="AQ117" i="28"/>
  <c r="AQ122" i="28"/>
  <c r="AQ111" i="28"/>
  <c r="AQ99" i="28"/>
  <c r="AQ104" i="28"/>
  <c r="AQ92" i="28"/>
  <c r="AQ120" i="28"/>
  <c r="AQ109" i="28"/>
  <c r="AQ97" i="28"/>
  <c r="AQ118" i="28"/>
  <c r="AQ116" i="28"/>
  <c r="AQ102" i="28"/>
  <c r="AQ114" i="28"/>
  <c r="AQ107" i="28"/>
  <c r="AQ95" i="28"/>
  <c r="AQ112" i="28"/>
  <c r="AQ100" i="28"/>
  <c r="AQ105" i="28"/>
  <c r="AQ93" i="28"/>
  <c r="AQ110" i="28"/>
  <c r="AQ98" i="28"/>
  <c r="AQ103" i="28"/>
  <c r="AQ108" i="28"/>
  <c r="AQ96" i="28"/>
  <c r="AQ113" i="28"/>
  <c r="AQ101" i="28"/>
  <c r="AR11" i="28"/>
  <c r="AQ115" i="28"/>
  <c r="AQ106" i="28"/>
  <c r="AQ94" i="28"/>
  <c r="BD2" i="28"/>
  <c r="AQ339" i="28"/>
  <c r="AQ327" i="28"/>
  <c r="AQ315" i="28"/>
  <c r="AQ332" i="28"/>
  <c r="AQ320" i="28"/>
  <c r="AQ337" i="28"/>
  <c r="AQ325" i="28"/>
  <c r="AQ313" i="28"/>
  <c r="AQ330" i="28"/>
  <c r="AQ318" i="28"/>
  <c r="AQ335" i="28"/>
  <c r="AQ323" i="28"/>
  <c r="AQ311" i="28"/>
  <c r="AQ328" i="28"/>
  <c r="AQ316" i="28"/>
  <c r="AQ333" i="28"/>
  <c r="AQ321" i="28"/>
  <c r="AQ309" i="28"/>
  <c r="AQ338" i="28"/>
  <c r="AQ326" i="28"/>
  <c r="AQ314" i="28"/>
  <c r="AQ331" i="28"/>
  <c r="AQ319" i="28"/>
  <c r="AQ336" i="28"/>
  <c r="AQ324" i="28"/>
  <c r="AQ312" i="28"/>
  <c r="AQ329" i="28"/>
  <c r="AQ317" i="28"/>
  <c r="AQ334" i="28"/>
  <c r="AQ322" i="28"/>
  <c r="AQ310" i="28"/>
  <c r="AR12" i="28"/>
  <c r="AL302" i="28"/>
  <c r="AL290" i="28"/>
  <c r="AL278" i="28"/>
  <c r="AL307" i="28"/>
  <c r="AL295" i="28"/>
  <c r="AL283" i="28"/>
  <c r="AL300" i="28"/>
  <c r="AL288" i="28"/>
  <c r="AL305" i="28"/>
  <c r="AL293" i="28"/>
  <c r="AL281" i="28"/>
  <c r="AL298" i="28"/>
  <c r="AL286" i="28"/>
  <c r="AL303" i="28"/>
  <c r="AL291" i="28"/>
  <c r="AL279" i="28"/>
  <c r="AL308" i="28"/>
  <c r="AL296" i="28"/>
  <c r="AL284" i="28"/>
  <c r="AL301" i="28"/>
  <c r="AL289" i="28"/>
  <c r="AL306" i="28"/>
  <c r="AL294" i="28"/>
  <c r="AL282" i="28"/>
  <c r="AL299" i="28"/>
  <c r="AL287" i="28"/>
  <c r="AL304" i="28"/>
  <c r="AL292" i="28"/>
  <c r="AL280" i="28"/>
  <c r="AL297" i="28"/>
  <c r="AL285" i="28"/>
  <c r="AM23" i="28"/>
  <c r="AN5" i="28"/>
  <c r="AI4" i="28"/>
  <c r="AL413" i="28"/>
  <c r="AL430" i="28"/>
  <c r="AL431" i="28"/>
  <c r="AL428" i="28"/>
  <c r="AL408" i="28"/>
  <c r="AL420" i="28"/>
  <c r="AL407" i="28"/>
  <c r="AL402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AZ182" i="28"/>
  <c r="AZ170" i="28"/>
  <c r="AZ158" i="28"/>
  <c r="AZ175" i="28"/>
  <c r="AZ163" i="28"/>
  <c r="AZ180" i="28"/>
  <c r="AZ168" i="28"/>
  <c r="AZ156" i="28"/>
  <c r="BA18" i="28"/>
  <c r="BF431" i="28"/>
  <c r="BF419" i="28"/>
  <c r="BF429" i="28"/>
  <c r="BF417" i="28"/>
  <c r="BF422" i="28"/>
  <c r="BF427" i="28"/>
  <c r="BF415" i="28"/>
  <c r="BF425" i="28"/>
  <c r="BF413" i="28"/>
  <c r="BF423" i="28"/>
  <c r="BF421" i="28"/>
  <c r="BF409" i="28"/>
  <c r="BF426" i="28"/>
  <c r="BF412" i="28"/>
  <c r="BF411" i="28"/>
  <c r="BF428" i="28"/>
  <c r="BF410" i="28"/>
  <c r="BF402" i="28"/>
  <c r="BF404" i="28"/>
  <c r="BF432" i="28"/>
  <c r="BF430" i="28"/>
  <c r="BF420" i="28"/>
  <c r="BF418" i="28"/>
  <c r="BF416" i="28"/>
  <c r="BF406" i="28"/>
  <c r="BF408" i="28"/>
  <c r="BF414" i="28"/>
  <c r="BF424" i="28"/>
  <c r="BF403" i="28"/>
  <c r="BF407" i="28"/>
  <c r="BF405" i="28"/>
  <c r="BG24" i="28"/>
  <c r="BE207" i="28"/>
  <c r="BE212" i="28"/>
  <c r="BE200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206" i="28"/>
  <c r="BE204" i="28"/>
  <c r="BE192" i="28"/>
  <c r="BE209" i="28"/>
  <c r="BE197" i="28"/>
  <c r="BE214" i="28"/>
  <c r="BE202" i="28"/>
  <c r="BE190" i="28"/>
  <c r="BE211" i="28"/>
  <c r="BE188" i="28"/>
  <c r="BE195" i="28"/>
  <c r="BE199" i="28"/>
  <c r="BE187" i="28"/>
  <c r="BE189" i="28"/>
  <c r="BE194" i="28"/>
  <c r="BE185" i="28"/>
  <c r="BF19" i="28"/>
  <c r="K178" i="16" a="1"/>
  <c r="K195" i="16" a="1"/>
  <c r="K249" i="16" a="1"/>
  <c r="K148" i="16" a="1"/>
  <c r="K196" i="16" a="1"/>
  <c r="K256" i="16" a="1"/>
  <c r="K183" i="16" a="1"/>
  <c r="K214" i="16" a="1"/>
  <c r="K152" i="16" a="1"/>
  <c r="K170" i="16" a="1"/>
  <c r="I232" i="16" a="1"/>
  <c r="K179" i="16" a="1"/>
  <c r="K236" i="16" a="1"/>
  <c r="K185" i="16" a="1"/>
  <c r="K204" i="16" a="1"/>
  <c r="K240" i="16" a="1"/>
  <c r="K203" i="16" a="1"/>
  <c r="K147" i="16" a="1"/>
  <c r="K197" i="16" a="1"/>
  <c r="K259" i="16" a="1"/>
  <c r="K199" i="16" a="1"/>
  <c r="K168" i="16" a="1"/>
  <c r="K184" i="16" a="1"/>
  <c r="K232" i="16" a="1"/>
  <c r="K241" i="16" a="1"/>
  <c r="K198" i="16" a="1"/>
  <c r="K187" i="16" a="1"/>
  <c r="K194" i="16" a="1"/>
  <c r="K202" i="16" a="1"/>
  <c r="K215" i="16" a="1"/>
  <c r="K189" i="16" a="1"/>
  <c r="K212" i="16" a="1"/>
  <c r="K181" i="16" a="1"/>
  <c r="K158" i="16" a="1"/>
  <c r="K217" i="16" a="1"/>
  <c r="K251" i="16" a="1"/>
  <c r="K223" i="16" a="1"/>
  <c r="K188" i="16" a="1"/>
  <c r="K162" i="16" a="1"/>
  <c r="K180" i="16" a="1"/>
  <c r="K225" i="16" a="1"/>
  <c r="K201" i="16" a="1"/>
  <c r="K193" i="16" a="1"/>
  <c r="K169" i="16" a="1"/>
  <c r="K192" i="16" a="1"/>
  <c r="K252" i="16" a="1"/>
  <c r="K150" i="16" a="1"/>
  <c r="K182" i="16" a="1"/>
  <c r="K186" i="16" a="1"/>
  <c r="K167" i="16" a="1"/>
  <c r="K260" i="16" a="1"/>
  <c r="K177" i="16" a="1"/>
  <c r="K176" i="16" a="1"/>
  <c r="K156" i="16" a="1"/>
  <c r="K163" i="16" a="1"/>
  <c r="K190" i="16" a="1"/>
  <c r="K191" i="16" a="1"/>
  <c r="K200" i="16" a="1"/>
  <c r="AR38" i="29" l="1"/>
  <c r="AR28" i="29"/>
  <c r="AR27" i="29"/>
  <c r="AK172" i="28"/>
  <c r="BF67" i="29"/>
  <c r="E67" i="29" s="1"/>
  <c r="BF72" i="29"/>
  <c r="E72" i="29" s="1"/>
  <c r="AK162" i="28"/>
  <c r="AZ189" i="28"/>
  <c r="AZ207" i="28"/>
  <c r="AZ213" i="28"/>
  <c r="AZ202" i="28"/>
  <c r="AZ196" i="28"/>
  <c r="AZ214" i="28"/>
  <c r="BA19" i="28"/>
  <c r="AZ185" i="28"/>
  <c r="AZ208" i="28"/>
  <c r="AZ210" i="28"/>
  <c r="AZ191" i="28"/>
  <c r="AZ197" i="28"/>
  <c r="AZ187" i="28"/>
  <c r="AZ203" i="28"/>
  <c r="AZ209" i="28"/>
  <c r="AZ198" i="28"/>
  <c r="AZ215" i="28"/>
  <c r="AZ192" i="28"/>
  <c r="AZ193" i="28"/>
  <c r="AZ205" i="28"/>
  <c r="AZ204" i="28"/>
  <c r="AZ186" i="28"/>
  <c r="AZ200" i="28"/>
  <c r="AZ199" i="28"/>
  <c r="AZ188" i="28"/>
  <c r="AZ212" i="28"/>
  <c r="AZ211" i="28"/>
  <c r="AZ194" i="28"/>
  <c r="AZ195" i="28"/>
  <c r="AU6" i="28"/>
  <c r="AK179" i="28"/>
  <c r="AK154" i="28"/>
  <c r="AK166" i="28"/>
  <c r="AR23" i="29"/>
  <c r="AK164" i="28"/>
  <c r="AR34" i="29"/>
  <c r="AW7" i="28"/>
  <c r="AK157" i="28"/>
  <c r="AL18" i="28"/>
  <c r="AL184" i="28" s="1"/>
  <c r="AR233" i="28"/>
  <c r="AK165" i="28"/>
  <c r="AR227" i="28"/>
  <c r="AK168" i="28"/>
  <c r="AR243" i="28"/>
  <c r="AZ430" i="28"/>
  <c r="AR226" i="28"/>
  <c r="AS20" i="28"/>
  <c r="AS222" i="28" s="1"/>
  <c r="AL423" i="28"/>
  <c r="AL404" i="28"/>
  <c r="AL416" i="28"/>
  <c r="AL418" i="28"/>
  <c r="AR221" i="28"/>
  <c r="AR244" i="28"/>
  <c r="AR231" i="28"/>
  <c r="AU7" i="28"/>
  <c r="AL406" i="28"/>
  <c r="AR216" i="28"/>
  <c r="AR222" i="28"/>
  <c r="AR238" i="28"/>
  <c r="AR239" i="28"/>
  <c r="AL410" i="28"/>
  <c r="AL425" i="28"/>
  <c r="AL424" i="28"/>
  <c r="AL405" i="28"/>
  <c r="AL415" i="28"/>
  <c r="AR228" i="28"/>
  <c r="AR234" i="28"/>
  <c r="AL417" i="28"/>
  <c r="AR240" i="28"/>
  <c r="AR246" i="28"/>
  <c r="AL411" i="28"/>
  <c r="AL427" i="28"/>
  <c r="AL414" i="28"/>
  <c r="AL429" i="28"/>
  <c r="AR223" i="28"/>
  <c r="AR217" i="28"/>
  <c r="AK180" i="28"/>
  <c r="AL412" i="28"/>
  <c r="AL419" i="28"/>
  <c r="AR235" i="28"/>
  <c r="AR229" i="28"/>
  <c r="AK176" i="28"/>
  <c r="AK158" i="28"/>
  <c r="AR241" i="28"/>
  <c r="AL422" i="28"/>
  <c r="AL409" i="28"/>
  <c r="AR218" i="28"/>
  <c r="AR237" i="28"/>
  <c r="AR224" i="28"/>
  <c r="AZ424" i="28"/>
  <c r="AR245" i="28"/>
  <c r="AM24" i="28"/>
  <c r="AL432" i="28"/>
  <c r="AL421" i="28"/>
  <c r="AR230" i="28"/>
  <c r="AR220" i="28"/>
  <c r="AR236" i="28"/>
  <c r="AR225" i="28"/>
  <c r="AL426" i="28"/>
  <c r="AR242" i="28"/>
  <c r="AR232" i="28"/>
  <c r="AK184" i="28"/>
  <c r="BF32" i="29"/>
  <c r="AK167" i="28"/>
  <c r="AK171" i="28"/>
  <c r="AW8" i="28"/>
  <c r="AW9" i="28" s="1"/>
  <c r="K252" i="16"/>
  <c r="K212" i="16"/>
  <c r="K225" i="16"/>
  <c r="K168" i="16"/>
  <c r="K241" i="16"/>
  <c r="K256" i="16"/>
  <c r="K170" i="16"/>
  <c r="K214" i="16"/>
  <c r="K150" i="16"/>
  <c r="K251" i="16"/>
  <c r="K152" i="16"/>
  <c r="K162" i="16"/>
  <c r="K163" i="16"/>
  <c r="K215" i="16"/>
  <c r="I232" i="16"/>
  <c r="K156" i="16"/>
  <c r="K240" i="16"/>
  <c r="K223" i="16"/>
  <c r="K148" i="16"/>
  <c r="K169" i="16"/>
  <c r="K232" i="16"/>
  <c r="K167" i="16"/>
  <c r="K249" i="16"/>
  <c r="K217" i="16"/>
  <c r="K236" i="16"/>
  <c r="K158" i="16"/>
  <c r="K260" i="16"/>
  <c r="K259" i="16"/>
  <c r="AZ414" i="28"/>
  <c r="AZ427" i="28"/>
  <c r="J107" i="36"/>
  <c r="K107" i="36" s="1"/>
  <c r="L107" i="36" s="1"/>
  <c r="J67" i="36"/>
  <c r="K67" i="36" s="1"/>
  <c r="L67" i="36" s="1"/>
  <c r="J80" i="36"/>
  <c r="K80" i="36" s="1"/>
  <c r="L80" i="36" s="1"/>
  <c r="F71" i="16"/>
  <c r="M47" i="8" s="1" a="1"/>
  <c r="M47" i="8" s="1"/>
  <c r="H47" i="8" s="1"/>
  <c r="I47" i="8" s="1"/>
  <c r="J23" i="36"/>
  <c r="K23" i="36" s="1"/>
  <c r="L23" i="36" s="1"/>
  <c r="AZ422" i="28"/>
  <c r="AZ429" i="28"/>
  <c r="J96" i="36"/>
  <c r="K96" i="36" s="1"/>
  <c r="L96" i="36" s="1"/>
  <c r="I34" i="16"/>
  <c r="M10" i="31" s="1" a="1"/>
  <c r="M10" i="31" s="1"/>
  <c r="O34" i="16"/>
  <c r="M10" i="13" s="1" a="1"/>
  <c r="M10" i="13" s="1"/>
  <c r="G34" i="16"/>
  <c r="M10" i="12" s="1" a="1"/>
  <c r="M10" i="12" s="1"/>
  <c r="J34" i="16"/>
  <c r="M10" i="32" s="1" a="1"/>
  <c r="M10" i="32" s="1"/>
  <c r="H10" i="32" s="1"/>
  <c r="I10" i="32" s="1"/>
  <c r="F34" i="16"/>
  <c r="M10" i="8" s="1" a="1"/>
  <c r="M10" i="8" s="1"/>
  <c r="H10" i="8" s="1"/>
  <c r="I10" i="8" s="1"/>
  <c r="H34" i="16"/>
  <c r="M10" i="34" s="1" a="1"/>
  <c r="M10" i="34" s="1"/>
  <c r="E34" i="16"/>
  <c r="M10" i="2" s="1" a="1"/>
  <c r="M10" i="2" s="1"/>
  <c r="I10" i="22" s="1"/>
  <c r="K34" i="16"/>
  <c r="M10" i="36" s="1" a="1"/>
  <c r="M10" i="36" s="1"/>
  <c r="H10" i="36" s="1"/>
  <c r="I10" i="36" s="1"/>
  <c r="K103" i="16"/>
  <c r="M79" i="36" s="1" a="1"/>
  <c r="M79" i="36" s="1"/>
  <c r="H79" i="36" s="1"/>
  <c r="I79" i="36" s="1"/>
  <c r="L103" i="16"/>
  <c r="M79" i="30" s="1" a="1"/>
  <c r="M79" i="30" s="1"/>
  <c r="H79" i="30" s="1"/>
  <c r="I79" i="30" s="1"/>
  <c r="O103" i="16"/>
  <c r="M79" i="13" s="1" a="1"/>
  <c r="M79" i="13" s="1"/>
  <c r="G103" i="16"/>
  <c r="M79" i="12" s="1" a="1"/>
  <c r="M79" i="12" s="1"/>
  <c r="H79" i="12" s="1"/>
  <c r="I79" i="12" s="1"/>
  <c r="E103" i="16"/>
  <c r="M79" i="2" s="1" a="1"/>
  <c r="M79" i="2" s="1"/>
  <c r="I79" i="22" s="1"/>
  <c r="F103" i="16"/>
  <c r="M79" i="8" s="1" a="1"/>
  <c r="M79" i="8" s="1"/>
  <c r="H79" i="8" s="1"/>
  <c r="I79" i="8" s="1"/>
  <c r="J103" i="16"/>
  <c r="M79" i="32" s="1" a="1"/>
  <c r="M79" i="32" s="1"/>
  <c r="M103" i="16"/>
  <c r="M79" i="9" s="1" a="1"/>
  <c r="M79" i="9" s="1"/>
  <c r="H79" i="9" s="1"/>
  <c r="I79" i="9" s="1"/>
  <c r="I103" i="16"/>
  <c r="M79" i="31" s="1" a="1"/>
  <c r="M79" i="31" s="1"/>
  <c r="H79" i="31" s="1"/>
  <c r="I79" i="31" s="1"/>
  <c r="H82" i="16"/>
  <c r="M58" i="34" s="1" a="1"/>
  <c r="M58" i="34" s="1"/>
  <c r="E82" i="16"/>
  <c r="M58" i="2" s="1" a="1"/>
  <c r="M58" i="2" s="1"/>
  <c r="I58" i="22" s="1"/>
  <c r="J82" i="16"/>
  <c r="M58" i="32" s="1" a="1"/>
  <c r="M58" i="32" s="1"/>
  <c r="H58" i="32" s="1"/>
  <c r="I58" i="32" s="1"/>
  <c r="L82" i="16"/>
  <c r="M58" i="30" s="1" a="1"/>
  <c r="M58" i="30" s="1"/>
  <c r="H58" i="30" s="1"/>
  <c r="I58" i="30" s="1"/>
  <c r="G82" i="16"/>
  <c r="M58" i="12" s="1" a="1"/>
  <c r="M58" i="12" s="1"/>
  <c r="H58" i="12" s="1"/>
  <c r="I58" i="12" s="1"/>
  <c r="I82" i="16"/>
  <c r="M58" i="31" s="1" a="1"/>
  <c r="M58" i="31" s="1"/>
  <c r="H58" i="31" s="1"/>
  <c r="I58" i="31" s="1"/>
  <c r="N82" i="16"/>
  <c r="M58" i="11" s="1" a="1"/>
  <c r="M58" i="11" s="1"/>
  <c r="H58" i="11" s="1"/>
  <c r="I58" i="11" s="1"/>
  <c r="F82" i="16"/>
  <c r="M58" i="8" s="1" a="1"/>
  <c r="M58" i="8" s="1"/>
  <c r="M82" i="16"/>
  <c r="M58" i="9" s="1" a="1"/>
  <c r="M58" i="9" s="1"/>
  <c r="H90" i="16"/>
  <c r="M66" i="34" s="1" a="1"/>
  <c r="M66" i="34" s="1"/>
  <c r="I90" i="16"/>
  <c r="M66" i="31" s="1" a="1"/>
  <c r="M66" i="31" s="1"/>
  <c r="H66" i="31" s="1"/>
  <c r="I66" i="31" s="1"/>
  <c r="L90" i="16"/>
  <c r="M66" i="30" s="1" a="1"/>
  <c r="M66" i="30" s="1"/>
  <c r="H66" i="30" s="1"/>
  <c r="I66" i="30" s="1"/>
  <c r="F90" i="16"/>
  <c r="M66" i="8" s="1" a="1"/>
  <c r="M66" i="8" s="1"/>
  <c r="O90" i="16"/>
  <c r="M66" i="13" s="1" a="1"/>
  <c r="M66" i="13" s="1"/>
  <c r="N90" i="16"/>
  <c r="M66" i="11" s="1" a="1"/>
  <c r="M66" i="11" s="1"/>
  <c r="H66" i="11" s="1"/>
  <c r="I66" i="11" s="1"/>
  <c r="J90" i="16"/>
  <c r="M66" i="32" s="1" a="1"/>
  <c r="M66" i="32" s="1"/>
  <c r="E59" i="16"/>
  <c r="M35" i="2" s="1" a="1"/>
  <c r="M35" i="2" s="1"/>
  <c r="I35" i="22" s="1"/>
  <c r="N59" i="16"/>
  <c r="M35" i="11" s="1" a="1"/>
  <c r="M35" i="11" s="1"/>
  <c r="G59" i="16"/>
  <c r="M35" i="12" s="1" a="1"/>
  <c r="M35" i="12" s="1"/>
  <c r="H35" i="12" s="1"/>
  <c r="I35" i="12" s="1"/>
  <c r="M59" i="16"/>
  <c r="M35" i="9" s="1" a="1"/>
  <c r="M35" i="9" s="1"/>
  <c r="J59" i="16"/>
  <c r="M35" i="32" s="1" a="1"/>
  <c r="M35" i="32" s="1"/>
  <c r="H59" i="16"/>
  <c r="M35" i="34" s="1" a="1"/>
  <c r="M35" i="34" s="1"/>
  <c r="I59" i="16"/>
  <c r="M35" i="31" s="1" a="1"/>
  <c r="M35" i="31" s="1"/>
  <c r="H35" i="31" s="1"/>
  <c r="I35" i="31" s="1"/>
  <c r="F59" i="16"/>
  <c r="M35" i="8" s="1" a="1"/>
  <c r="M35" i="8" s="1"/>
  <c r="H35" i="8" s="1"/>
  <c r="I35" i="8" s="1"/>
  <c r="J44" i="16"/>
  <c r="M20" i="32" s="1" a="1"/>
  <c r="M20" i="32" s="1"/>
  <c r="L44" i="16"/>
  <c r="M20" i="30" s="1" a="1"/>
  <c r="M20" i="30" s="1"/>
  <c r="H20" i="30" s="1"/>
  <c r="I20" i="30" s="1"/>
  <c r="O44" i="16"/>
  <c r="M20" i="13" s="1" a="1"/>
  <c r="M20" i="13" s="1"/>
  <c r="H20" i="13" s="1"/>
  <c r="I20" i="13" s="1"/>
  <c r="H44" i="16"/>
  <c r="M20" i="34" s="1" a="1"/>
  <c r="M20" i="34" s="1"/>
  <c r="H20" i="34" s="1"/>
  <c r="I20" i="34" s="1"/>
  <c r="I44" i="16"/>
  <c r="M20" i="31" s="1" a="1"/>
  <c r="M20" i="31" s="1"/>
  <c r="H20" i="31" s="1"/>
  <c r="I20" i="31" s="1"/>
  <c r="G44" i="16"/>
  <c r="M20" i="12" s="1" a="1"/>
  <c r="M20" i="12" s="1"/>
  <c r="M44" i="16"/>
  <c r="M20" i="9" s="1" a="1"/>
  <c r="M20" i="9" s="1"/>
  <c r="H20" i="9" s="1"/>
  <c r="I20" i="9" s="1"/>
  <c r="K44" i="16"/>
  <c r="M20" i="36" s="1" a="1"/>
  <c r="M20" i="36" s="1"/>
  <c r="H20" i="36" s="1"/>
  <c r="I20" i="36" s="1"/>
  <c r="E44" i="16"/>
  <c r="M20" i="2" s="1" a="1"/>
  <c r="M20" i="2" s="1"/>
  <c r="I20" i="22" s="1"/>
  <c r="N44" i="16"/>
  <c r="M20" i="11" s="1" a="1"/>
  <c r="M20" i="11" s="1"/>
  <c r="F44" i="16"/>
  <c r="M20" i="8" s="1" a="1"/>
  <c r="M20" i="8" s="1"/>
  <c r="H20" i="8" s="1"/>
  <c r="I20" i="8" s="1"/>
  <c r="K136" i="16"/>
  <c r="M112" i="36" s="1" a="1"/>
  <c r="M112" i="36" s="1"/>
  <c r="H112" i="36" s="1"/>
  <c r="I112" i="36" s="1"/>
  <c r="J136" i="16"/>
  <c r="M112" i="32" s="1" a="1"/>
  <c r="M112" i="32" s="1"/>
  <c r="H136" i="16"/>
  <c r="M112" i="34" s="1" a="1"/>
  <c r="M112" i="34" s="1"/>
  <c r="I136" i="16"/>
  <c r="M112" i="31" s="1" a="1"/>
  <c r="M112" i="31" s="1"/>
  <c r="H112" i="31" s="1"/>
  <c r="I112" i="31" s="1"/>
  <c r="O136" i="16"/>
  <c r="M112" i="13" s="1" a="1"/>
  <c r="M112" i="13" s="1"/>
  <c r="H112" i="13" s="1"/>
  <c r="I112" i="13" s="1"/>
  <c r="M136" i="16"/>
  <c r="M112" i="9" s="1" a="1"/>
  <c r="M112" i="9" s="1"/>
  <c r="H112" i="9" s="1"/>
  <c r="I112" i="9" s="1"/>
  <c r="N136" i="16"/>
  <c r="M112" i="11" s="1" a="1"/>
  <c r="M112" i="11" s="1"/>
  <c r="L136" i="16"/>
  <c r="M112" i="30" s="1" a="1"/>
  <c r="M112" i="30" s="1"/>
  <c r="H112" i="30" s="1"/>
  <c r="I112" i="30" s="1"/>
  <c r="G136" i="16"/>
  <c r="M112" i="12" s="1" a="1"/>
  <c r="M112" i="12" s="1"/>
  <c r="O49" i="16"/>
  <c r="M25" i="13" s="1" a="1"/>
  <c r="M25" i="13" s="1"/>
  <c r="H25" i="13" s="1"/>
  <c r="I25" i="13" s="1"/>
  <c r="F49" i="16"/>
  <c r="M25" i="8" s="1" a="1"/>
  <c r="M25" i="8" s="1"/>
  <c r="L49" i="16"/>
  <c r="M25" i="30" s="1" a="1"/>
  <c r="M25" i="30" s="1"/>
  <c r="H25" i="30" s="1"/>
  <c r="I25" i="30" s="1"/>
  <c r="I49" i="16"/>
  <c r="M25" i="31" s="1" a="1"/>
  <c r="M25" i="31" s="1"/>
  <c r="H25" i="31" s="1"/>
  <c r="I25" i="31" s="1"/>
  <c r="J49" i="16"/>
  <c r="M25" i="32" s="1" a="1"/>
  <c r="M25" i="32" s="1"/>
  <c r="H49" i="16"/>
  <c r="M25" i="34" s="1" a="1"/>
  <c r="M25" i="34" s="1"/>
  <c r="H25" i="34" s="1"/>
  <c r="I25" i="34" s="1"/>
  <c r="G49" i="16"/>
  <c r="M25" i="12" s="1" a="1"/>
  <c r="M25" i="12" s="1"/>
  <c r="H25" i="12" s="1"/>
  <c r="I25" i="12" s="1"/>
  <c r="N49" i="16"/>
  <c r="M25" i="11" s="1" a="1"/>
  <c r="M25" i="11" s="1"/>
  <c r="H25" i="11" s="1"/>
  <c r="I25" i="11" s="1"/>
  <c r="M123" i="16"/>
  <c r="M99" i="9" s="1" a="1"/>
  <c r="M99" i="9" s="1"/>
  <c r="H99" i="9" s="1"/>
  <c r="I99" i="9" s="1"/>
  <c r="L123" i="16"/>
  <c r="M99" i="30" s="1" a="1"/>
  <c r="M99" i="30" s="1"/>
  <c r="E123" i="16"/>
  <c r="M99" i="2" s="1" a="1"/>
  <c r="M99" i="2" s="1"/>
  <c r="I99" i="22" s="1"/>
  <c r="K123" i="16"/>
  <c r="M99" i="36" s="1" a="1"/>
  <c r="M99" i="36" s="1"/>
  <c r="H99" i="36" s="1"/>
  <c r="I99" i="36" s="1"/>
  <c r="N123" i="16"/>
  <c r="M99" i="11" s="1" a="1"/>
  <c r="M99" i="11" s="1"/>
  <c r="H99" i="11" s="1"/>
  <c r="I99" i="11" s="1"/>
  <c r="J123" i="16"/>
  <c r="M99" i="32" s="1" a="1"/>
  <c r="M99" i="32" s="1"/>
  <c r="I123" i="16"/>
  <c r="M99" i="31" s="1" a="1"/>
  <c r="M99" i="31" s="1"/>
  <c r="H99" i="31" s="1"/>
  <c r="I99" i="31" s="1"/>
  <c r="F123" i="16"/>
  <c r="M99" i="8" s="1" a="1"/>
  <c r="M99" i="8" s="1"/>
  <c r="H99" i="8" s="1"/>
  <c r="I99" i="8" s="1"/>
  <c r="G123" i="16"/>
  <c r="M99" i="12" s="1" a="1"/>
  <c r="M99" i="12" s="1"/>
  <c r="H123" i="16"/>
  <c r="M99" i="34" s="1" a="1"/>
  <c r="M99" i="34" s="1"/>
  <c r="I125" i="16"/>
  <c r="M101" i="31" s="1" a="1"/>
  <c r="M101" i="31" s="1"/>
  <c r="H101" i="31" s="1"/>
  <c r="I101" i="31" s="1"/>
  <c r="M125" i="16"/>
  <c r="M101" i="9" s="1" a="1"/>
  <c r="M101" i="9" s="1"/>
  <c r="H101" i="9" s="1"/>
  <c r="I101" i="9" s="1"/>
  <c r="H125" i="16"/>
  <c r="M101" i="34" s="1" a="1"/>
  <c r="M101" i="34" s="1"/>
  <c r="H101" i="34" s="1"/>
  <c r="I101" i="34" s="1"/>
  <c r="L125" i="16"/>
  <c r="M101" i="30" s="1" a="1"/>
  <c r="M101" i="30" s="1"/>
  <c r="K125" i="16"/>
  <c r="M101" i="36" s="1" a="1"/>
  <c r="M101" i="36" s="1"/>
  <c r="H101" i="36" s="1"/>
  <c r="I101" i="36" s="1"/>
  <c r="F125" i="16"/>
  <c r="M101" i="8" s="1" a="1"/>
  <c r="M101" i="8" s="1"/>
  <c r="J125" i="16"/>
  <c r="M101" i="32" s="1" a="1"/>
  <c r="M101" i="32" s="1"/>
  <c r="G125" i="16"/>
  <c r="M101" i="12" s="1" a="1"/>
  <c r="M101" i="12" s="1"/>
  <c r="N125" i="16"/>
  <c r="M101" i="11" s="1" a="1"/>
  <c r="M101" i="11" s="1"/>
  <c r="H101" i="11" s="1"/>
  <c r="I101" i="11" s="1"/>
  <c r="E136" i="16"/>
  <c r="M112" i="2" s="1" a="1"/>
  <c r="M112" i="2" s="1"/>
  <c r="I112" i="22" s="1"/>
  <c r="N133" i="16"/>
  <c r="M109" i="11" s="1" a="1"/>
  <c r="M109" i="11" s="1"/>
  <c r="K90" i="16"/>
  <c r="M66" i="36" s="1" a="1"/>
  <c r="M66" i="36" s="1"/>
  <c r="H66" i="36" s="1"/>
  <c r="I66" i="36" s="1"/>
  <c r="G133" i="16"/>
  <c r="M109" i="12" s="1" a="1"/>
  <c r="M109" i="12" s="1"/>
  <c r="H109" i="12" s="1"/>
  <c r="I109" i="12" s="1"/>
  <c r="BI7" i="28"/>
  <c r="AZ406" i="28"/>
  <c r="AZ419" i="28"/>
  <c r="M122" i="16"/>
  <c r="M98" i="9" s="1" a="1"/>
  <c r="M98" i="9" s="1"/>
  <c r="H98" i="9" s="1"/>
  <c r="I98" i="9" s="1"/>
  <c r="J122" i="16"/>
  <c r="M98" i="32" s="1" a="1"/>
  <c r="M98" i="32" s="1"/>
  <c r="O122" i="16"/>
  <c r="M98" i="13" s="1" a="1"/>
  <c r="M98" i="13" s="1"/>
  <c r="E122" i="16"/>
  <c r="M98" i="2" s="1" a="1"/>
  <c r="M98" i="2" s="1"/>
  <c r="I98" i="22" s="1"/>
  <c r="I122" i="16"/>
  <c r="M98" i="31" s="1" a="1"/>
  <c r="M98" i="31" s="1"/>
  <c r="H98" i="31" s="1"/>
  <c r="I98" i="31" s="1"/>
  <c r="K122" i="16"/>
  <c r="M98" i="36" s="1" a="1"/>
  <c r="M98" i="36" s="1"/>
  <c r="H98" i="36" s="1"/>
  <c r="I98" i="36" s="1"/>
  <c r="G122" i="16"/>
  <c r="M98" i="12" s="1" a="1"/>
  <c r="M98" i="12" s="1"/>
  <c r="N122" i="16"/>
  <c r="M98" i="11" s="1" a="1"/>
  <c r="M98" i="11" s="1"/>
  <c r="H98" i="11" s="1"/>
  <c r="I98" i="11" s="1"/>
  <c r="L122" i="16"/>
  <c r="M98" i="30" s="1" a="1"/>
  <c r="M98" i="30" s="1"/>
  <c r="H98" i="30" s="1"/>
  <c r="I98" i="30" s="1"/>
  <c r="J74" i="16"/>
  <c r="M50" i="32" s="1" a="1"/>
  <c r="M50" i="32" s="1"/>
  <c r="H50" i="32" s="1"/>
  <c r="I50" i="32" s="1"/>
  <c r="M74" i="16"/>
  <c r="M50" i="9" s="1" a="1"/>
  <c r="M50" i="9" s="1"/>
  <c r="H50" i="9" s="1"/>
  <c r="I50" i="9" s="1"/>
  <c r="L74" i="16"/>
  <c r="M50" i="30" s="1" a="1"/>
  <c r="M50" i="30" s="1"/>
  <c r="I74" i="16"/>
  <c r="M50" i="31" s="1" a="1"/>
  <c r="M50" i="31" s="1"/>
  <c r="H50" i="31" s="1"/>
  <c r="I50" i="31" s="1"/>
  <c r="N74" i="16"/>
  <c r="M50" i="11" s="1" a="1"/>
  <c r="M50" i="11" s="1"/>
  <c r="E74" i="16"/>
  <c r="M50" i="2" s="1" a="1"/>
  <c r="M50" i="2" s="1"/>
  <c r="I50" i="22" s="1"/>
  <c r="G74" i="16"/>
  <c r="M50" i="12" s="1" a="1"/>
  <c r="M50" i="12" s="1"/>
  <c r="O109" i="16"/>
  <c r="M85" i="13" s="1" a="1"/>
  <c r="M85" i="13" s="1"/>
  <c r="H85" i="13" s="1"/>
  <c r="I85" i="13" s="1"/>
  <c r="M109" i="16"/>
  <c r="M85" i="9" s="1" a="1"/>
  <c r="M85" i="9" s="1"/>
  <c r="H85" i="9" s="1"/>
  <c r="I85" i="9" s="1"/>
  <c r="E109" i="16"/>
  <c r="M85" i="2" s="1" a="1"/>
  <c r="M85" i="2" s="1"/>
  <c r="I85" i="22" s="1"/>
  <c r="N109" i="16"/>
  <c r="M85" i="11" s="1" a="1"/>
  <c r="M85" i="11" s="1"/>
  <c r="L109" i="16"/>
  <c r="M85" i="30" s="1" a="1"/>
  <c r="M85" i="30" s="1"/>
  <c r="H85" i="30" s="1"/>
  <c r="I85" i="30" s="1"/>
  <c r="H109" i="16"/>
  <c r="M85" i="34" s="1" a="1"/>
  <c r="M85" i="34" s="1"/>
  <c r="H85" i="34" s="1"/>
  <c r="I85" i="34" s="1"/>
  <c r="I109" i="16"/>
  <c r="M85" i="31" s="1" a="1"/>
  <c r="M85" i="31" s="1"/>
  <c r="H85" i="31" s="1"/>
  <c r="I85" i="31" s="1"/>
  <c r="K109" i="16"/>
  <c r="M85" i="36" s="1" a="1"/>
  <c r="M85" i="36" s="1"/>
  <c r="H85" i="36" s="1"/>
  <c r="I85" i="36" s="1"/>
  <c r="F109" i="16"/>
  <c r="M85" i="8" s="1" a="1"/>
  <c r="M85" i="8" s="1"/>
  <c r="H85" i="8" s="1"/>
  <c r="I85" i="8" s="1"/>
  <c r="F77" i="16"/>
  <c r="M53" i="8" s="1" a="1"/>
  <c r="M53" i="8" s="1"/>
  <c r="H77" i="16"/>
  <c r="M53" i="34" s="1" a="1"/>
  <c r="M53" i="34" s="1"/>
  <c r="H53" i="34" s="1"/>
  <c r="I53" i="34" s="1"/>
  <c r="N77" i="16"/>
  <c r="M53" i="11" s="1" a="1"/>
  <c r="M53" i="11" s="1"/>
  <c r="E77" i="16"/>
  <c r="M53" i="2" s="1" a="1"/>
  <c r="M53" i="2" s="1"/>
  <c r="I53" i="22" s="1"/>
  <c r="L77" i="16"/>
  <c r="M53" i="30" s="1" a="1"/>
  <c r="M53" i="30" s="1"/>
  <c r="H53" i="30" s="1"/>
  <c r="I53" i="30" s="1"/>
  <c r="O77" i="16"/>
  <c r="M53" i="13" s="1" a="1"/>
  <c r="M53" i="13" s="1"/>
  <c r="I77" i="16"/>
  <c r="M53" i="31" s="1" a="1"/>
  <c r="M53" i="31" s="1"/>
  <c r="H53" i="31" s="1"/>
  <c r="I53" i="31" s="1"/>
  <c r="J63" i="16"/>
  <c r="M39" i="32" s="1" a="1"/>
  <c r="M39" i="32" s="1"/>
  <c r="H39" i="32" s="1"/>
  <c r="I39" i="32" s="1"/>
  <c r="F63" i="16"/>
  <c r="M39" i="8" s="1" a="1"/>
  <c r="M39" i="8" s="1"/>
  <c r="H39" i="8" s="1"/>
  <c r="I39" i="8" s="1"/>
  <c r="I63" i="16"/>
  <c r="M39" i="31" s="1" a="1"/>
  <c r="M39" i="31" s="1"/>
  <c r="H39" i="31" s="1"/>
  <c r="I39" i="31" s="1"/>
  <c r="O63" i="16"/>
  <c r="M39" i="13" s="1" a="1"/>
  <c r="M39" i="13" s="1"/>
  <c r="L63" i="16"/>
  <c r="M39" i="30" s="1" a="1"/>
  <c r="M39" i="30" s="1"/>
  <c r="H39" i="30" s="1"/>
  <c r="I39" i="30" s="1"/>
  <c r="E63" i="16"/>
  <c r="M39" i="2" s="1" a="1"/>
  <c r="M39" i="2" s="1"/>
  <c r="I39" i="22" s="1"/>
  <c r="H114" i="16"/>
  <c r="M90" i="34" s="1" a="1"/>
  <c r="M90" i="34" s="1"/>
  <c r="H90" i="34" s="1"/>
  <c r="I90" i="34" s="1"/>
  <c r="K114" i="16"/>
  <c r="M90" i="36" s="1" a="1"/>
  <c r="M90" i="36" s="1"/>
  <c r="H90" i="36" s="1"/>
  <c r="I90" i="36" s="1"/>
  <c r="N114" i="16"/>
  <c r="M90" i="11" s="1" a="1"/>
  <c r="M90" i="11" s="1"/>
  <c r="H90" i="11" s="1"/>
  <c r="I90" i="11" s="1"/>
  <c r="F114" i="16"/>
  <c r="M90" i="8" s="1" a="1"/>
  <c r="M90" i="8" s="1"/>
  <c r="H90" i="8" s="1"/>
  <c r="I90" i="8" s="1"/>
  <c r="L114" i="16"/>
  <c r="M90" i="30" s="1" a="1"/>
  <c r="M90" i="30" s="1"/>
  <c r="M114" i="16"/>
  <c r="M90" i="9" s="1" a="1"/>
  <c r="M90" i="9" s="1"/>
  <c r="H90" i="9" s="1"/>
  <c r="I90" i="9" s="1"/>
  <c r="E114" i="16"/>
  <c r="M90" i="2" s="1" a="1"/>
  <c r="M90" i="2" s="1"/>
  <c r="I114" i="16"/>
  <c r="M90" i="31" s="1" a="1"/>
  <c r="M90" i="31" s="1"/>
  <c r="H90" i="31" s="1"/>
  <c r="I90" i="31" s="1"/>
  <c r="O114" i="16"/>
  <c r="F66" i="16"/>
  <c r="M42" i="8" s="1" a="1"/>
  <c r="M42" i="8" s="1"/>
  <c r="G66" i="16"/>
  <c r="M42" i="12" s="1" a="1"/>
  <c r="M42" i="12" s="1"/>
  <c r="H42" i="12" s="1"/>
  <c r="I42" i="12" s="1"/>
  <c r="O66" i="16"/>
  <c r="M42" i="13" s="1" a="1"/>
  <c r="M42" i="13" s="1"/>
  <c r="I66" i="16"/>
  <c r="M42" i="31" s="1" a="1"/>
  <c r="M42" i="31" s="1"/>
  <c r="H42" i="31" s="1"/>
  <c r="I42" i="31" s="1"/>
  <c r="H66" i="16"/>
  <c r="M42" i="34" s="1" a="1"/>
  <c r="M42" i="34" s="1"/>
  <c r="N140" i="16"/>
  <c r="M116" i="11" s="1" a="1"/>
  <c r="M116" i="11" s="1"/>
  <c r="H116" i="11" s="1"/>
  <c r="I116" i="11" s="1"/>
  <c r="G140" i="16"/>
  <c r="M116" i="12" s="1" a="1"/>
  <c r="M116" i="12" s="1"/>
  <c r="H116" i="12" s="1"/>
  <c r="I116" i="12" s="1"/>
  <c r="E140" i="16"/>
  <c r="M116" i="2" s="1" a="1"/>
  <c r="M116" i="2" s="1"/>
  <c r="I116" i="22" s="1"/>
  <c r="K140" i="16"/>
  <c r="M116" i="36" s="1" a="1"/>
  <c r="M116" i="36" s="1"/>
  <c r="H116" i="36" s="1"/>
  <c r="I116" i="36" s="1"/>
  <c r="M140" i="16"/>
  <c r="M116" i="9" s="1" a="1"/>
  <c r="M116" i="9" s="1"/>
  <c r="H116" i="9" s="1"/>
  <c r="I116" i="9" s="1"/>
  <c r="F140" i="16"/>
  <c r="M116" i="8" s="1" a="1"/>
  <c r="M116" i="8" s="1"/>
  <c r="H116" i="8" s="1"/>
  <c r="I116" i="8" s="1"/>
  <c r="L130" i="16"/>
  <c r="M106" i="30" s="1" a="1"/>
  <c r="M106" i="30" s="1"/>
  <c r="H106" i="30" s="1"/>
  <c r="I106" i="30" s="1"/>
  <c r="F130" i="16"/>
  <c r="M106" i="8" s="1" a="1"/>
  <c r="M106" i="8" s="1"/>
  <c r="E130" i="16"/>
  <c r="M106" i="2" s="1" a="1"/>
  <c r="M106" i="2" s="1"/>
  <c r="I106" i="22" s="1"/>
  <c r="O130" i="16"/>
  <c r="M106" i="13" s="1" a="1"/>
  <c r="M106" i="13" s="1"/>
  <c r="N130" i="16"/>
  <c r="M106" i="11" s="1" a="1"/>
  <c r="M106" i="11" s="1"/>
  <c r="H106" i="11" s="1"/>
  <c r="I106" i="11" s="1"/>
  <c r="I130" i="16"/>
  <c r="M106" i="31" s="1" a="1"/>
  <c r="M106" i="31" s="1"/>
  <c r="H130" i="16"/>
  <c r="M106" i="34" s="1" a="1"/>
  <c r="M106" i="34" s="1"/>
  <c r="H106" i="34" s="1"/>
  <c r="I106" i="34" s="1"/>
  <c r="J130" i="16"/>
  <c r="M106" i="32" s="1" a="1"/>
  <c r="M106" i="32" s="1"/>
  <c r="H106" i="32" s="1"/>
  <c r="I106" i="32" s="1"/>
  <c r="G130" i="16"/>
  <c r="M106" i="12" s="1" a="1"/>
  <c r="M106" i="12" s="1"/>
  <c r="M130" i="16"/>
  <c r="M106" i="9" s="1" a="1"/>
  <c r="M106" i="9" s="1"/>
  <c r="H106" i="9" s="1"/>
  <c r="I106" i="9" s="1"/>
  <c r="H63" i="16"/>
  <c r="M39" i="34" s="1" a="1"/>
  <c r="M39" i="34" s="1"/>
  <c r="H39" i="34" s="1"/>
  <c r="I39" i="34" s="1"/>
  <c r="I140" i="16"/>
  <c r="M116" i="31" s="1" a="1"/>
  <c r="M116" i="31" s="1"/>
  <c r="H116" i="31" s="1"/>
  <c r="I116" i="31" s="1"/>
  <c r="BI8" i="28"/>
  <c r="BI9" i="28" s="1"/>
  <c r="AZ408" i="28"/>
  <c r="AZ421" i="28"/>
  <c r="O84" i="16"/>
  <c r="I84" i="16"/>
  <c r="L84" i="16"/>
  <c r="K84" i="16"/>
  <c r="M60" i="36" s="1" a="1"/>
  <c r="M60" i="36" s="1"/>
  <c r="H60" i="36" s="1"/>
  <c r="I60" i="36" s="1"/>
  <c r="J36" i="16"/>
  <c r="M12" i="32" s="1" a="1"/>
  <c r="M12" i="32" s="1"/>
  <c r="H12" i="32" s="1"/>
  <c r="I12" i="32" s="1"/>
  <c r="F36" i="16"/>
  <c r="M12" i="8" s="1" a="1"/>
  <c r="M12" i="8" s="1"/>
  <c r="M36" i="16"/>
  <c r="M12" i="9" s="1" a="1"/>
  <c r="M12" i="9" s="1"/>
  <c r="H12" i="9" s="1"/>
  <c r="I12" i="9" s="1"/>
  <c r="G36" i="16"/>
  <c r="M12" i="12" s="1" a="1"/>
  <c r="M12" i="12" s="1"/>
  <c r="H12" i="12" s="1"/>
  <c r="I12" i="12" s="1"/>
  <c r="E36" i="16"/>
  <c r="M12" i="2" s="1" a="1"/>
  <c r="M12" i="2" s="1"/>
  <c r="N36" i="16"/>
  <c r="M12" i="11" s="1" a="1"/>
  <c r="M12" i="11" s="1"/>
  <c r="H12" i="11" s="1"/>
  <c r="I12" i="11" s="1"/>
  <c r="K36" i="16"/>
  <c r="M12" i="36" s="1" a="1"/>
  <c r="M12" i="36" s="1"/>
  <c r="H12" i="36" s="1"/>
  <c r="I12" i="36" s="1"/>
  <c r="O36" i="16"/>
  <c r="M12" i="13" s="1" a="1"/>
  <c r="M12" i="13" s="1"/>
  <c r="H12" i="13" s="1"/>
  <c r="I12" i="13" s="1"/>
  <c r="I36" i="16"/>
  <c r="M12" i="31" s="1" a="1"/>
  <c r="M12" i="31" s="1"/>
  <c r="H36" i="16"/>
  <c r="M12" i="34" s="1" a="1"/>
  <c r="M12" i="34" s="1"/>
  <c r="H12" i="34" s="1"/>
  <c r="I12" i="34" s="1"/>
  <c r="L36" i="16"/>
  <c r="M12" i="30" s="1" a="1"/>
  <c r="M12" i="30" s="1"/>
  <c r="O132" i="16"/>
  <c r="M108" i="13" s="1" a="1"/>
  <c r="M108" i="13" s="1"/>
  <c r="H108" i="13" s="1"/>
  <c r="I108" i="13" s="1"/>
  <c r="K132" i="16"/>
  <c r="M108" i="36" s="1" a="1"/>
  <c r="M108" i="36" s="1"/>
  <c r="H108" i="36" s="1"/>
  <c r="I108" i="36" s="1"/>
  <c r="G132" i="16"/>
  <c r="M108" i="12" s="1" a="1"/>
  <c r="M108" i="12" s="1"/>
  <c r="M132" i="16"/>
  <c r="M108" i="9" s="1" a="1"/>
  <c r="M108" i="9" s="1"/>
  <c r="H108" i="9" s="1"/>
  <c r="I108" i="9" s="1"/>
  <c r="F132" i="16"/>
  <c r="M108" i="8" s="1" a="1"/>
  <c r="M108" i="8" s="1"/>
  <c r="H108" i="8" s="1"/>
  <c r="I108" i="8" s="1"/>
  <c r="N132" i="16"/>
  <c r="M108" i="11" s="1" a="1"/>
  <c r="M108" i="11" s="1"/>
  <c r="H108" i="11" s="1"/>
  <c r="I108" i="11" s="1"/>
  <c r="I132" i="16"/>
  <c r="M108" i="31" s="1" a="1"/>
  <c r="M108" i="31" s="1"/>
  <c r="H108" i="31" s="1"/>
  <c r="I108" i="31" s="1"/>
  <c r="E132" i="16"/>
  <c r="M108" i="2" s="1" a="1"/>
  <c r="M108" i="2" s="1"/>
  <c r="I108" i="22" s="1"/>
  <c r="O126" i="16"/>
  <c r="M102" i="13" s="1" a="1"/>
  <c r="M102" i="13" s="1"/>
  <c r="H102" i="13" s="1"/>
  <c r="I102" i="13" s="1"/>
  <c r="N126" i="16"/>
  <c r="M102" i="11" s="1" a="1"/>
  <c r="M102" i="11" s="1"/>
  <c r="M126" i="16"/>
  <c r="M102" i="9" s="1" a="1"/>
  <c r="M102" i="9" s="1"/>
  <c r="J126" i="16"/>
  <c r="M102" i="32" s="1" a="1"/>
  <c r="M102" i="32" s="1"/>
  <c r="L126" i="16"/>
  <c r="M102" i="30" s="1" a="1"/>
  <c r="M102" i="30" s="1"/>
  <c r="H102" i="30" s="1"/>
  <c r="I102" i="30" s="1"/>
  <c r="H126" i="16"/>
  <c r="M102" i="34" s="1" a="1"/>
  <c r="M102" i="34" s="1"/>
  <c r="H102" i="34" s="1"/>
  <c r="I102" i="34" s="1"/>
  <c r="I126" i="16"/>
  <c r="M102" i="31" s="1" a="1"/>
  <c r="M102" i="31" s="1"/>
  <c r="E126" i="16"/>
  <c r="M102" i="2" s="1" a="1"/>
  <c r="M102" i="2" s="1"/>
  <c r="I102" i="22" s="1"/>
  <c r="K126" i="16"/>
  <c r="M102" i="36" s="1" a="1"/>
  <c r="M102" i="36" s="1"/>
  <c r="H102" i="36" s="1"/>
  <c r="I102" i="36" s="1"/>
  <c r="F126" i="16"/>
  <c r="M102" i="8" s="1" a="1"/>
  <c r="M102" i="8" s="1"/>
  <c r="H102" i="8" s="1"/>
  <c r="I102" i="8" s="1"/>
  <c r="M95" i="16"/>
  <c r="M71" i="9" s="1" a="1"/>
  <c r="M71" i="9" s="1"/>
  <c r="H71" i="9" s="1"/>
  <c r="I71" i="9" s="1"/>
  <c r="F95" i="16"/>
  <c r="M71" i="8" s="1" a="1"/>
  <c r="M71" i="8" s="1"/>
  <c r="O95" i="16"/>
  <c r="M71" i="13" s="1" a="1"/>
  <c r="M71" i="13" s="1"/>
  <c r="H71" i="13" s="1"/>
  <c r="I71" i="13" s="1"/>
  <c r="I95" i="16"/>
  <c r="M71" i="31" s="1" a="1"/>
  <c r="M71" i="31" s="1"/>
  <c r="L95" i="16"/>
  <c r="M71" i="30" s="1" a="1"/>
  <c r="M71" i="30" s="1"/>
  <c r="H71" i="30" s="1"/>
  <c r="I71" i="30" s="1"/>
  <c r="G95" i="16"/>
  <c r="M71" i="12" s="1" a="1"/>
  <c r="M71" i="12" s="1"/>
  <c r="K95" i="16"/>
  <c r="M71" i="36" s="1" a="1"/>
  <c r="M71" i="36" s="1"/>
  <c r="H71" i="36" s="1"/>
  <c r="I71" i="36" s="1"/>
  <c r="H95" i="16"/>
  <c r="M71" i="34" s="1" a="1"/>
  <c r="M71" i="34" s="1"/>
  <c r="H71" i="34" s="1"/>
  <c r="I71" i="34" s="1"/>
  <c r="N95" i="16"/>
  <c r="M71" i="11" s="1" a="1"/>
  <c r="M71" i="11" s="1"/>
  <c r="J95" i="16"/>
  <c r="M71" i="32" s="1" a="1"/>
  <c r="M71" i="32" s="1"/>
  <c r="H71" i="32" s="1"/>
  <c r="I71" i="32" s="1"/>
  <c r="H80" i="16"/>
  <c r="M56" i="34" s="1" a="1"/>
  <c r="M56" i="34" s="1"/>
  <c r="H56" i="34" s="1"/>
  <c r="I56" i="34" s="1"/>
  <c r="L80" i="16"/>
  <c r="M56" i="30" s="1" a="1"/>
  <c r="M56" i="30" s="1"/>
  <c r="N80" i="16"/>
  <c r="M56" i="11" s="1" a="1"/>
  <c r="M56" i="11" s="1"/>
  <c r="H56" i="11" s="1"/>
  <c r="I56" i="11" s="1"/>
  <c r="G80" i="16"/>
  <c r="M56" i="12" s="1" a="1"/>
  <c r="M56" i="12" s="1"/>
  <c r="O80" i="16"/>
  <c r="M56" i="13" s="1" a="1"/>
  <c r="M56" i="13" s="1"/>
  <c r="H56" i="13" s="1"/>
  <c r="I56" i="13" s="1"/>
  <c r="E80" i="16"/>
  <c r="M56" i="2" s="1" a="1"/>
  <c r="M56" i="2" s="1"/>
  <c r="I56" i="22" s="1"/>
  <c r="M80" i="16"/>
  <c r="M56" i="9" s="1" a="1"/>
  <c r="M56" i="9" s="1"/>
  <c r="H56" i="9" s="1"/>
  <c r="I56" i="9" s="1"/>
  <c r="N29" i="16"/>
  <c r="M5" i="11" s="1" a="1"/>
  <c r="M5" i="11" s="1"/>
  <c r="G29" i="16"/>
  <c r="M5" i="12" s="1" a="1"/>
  <c r="M5" i="12" s="1"/>
  <c r="H5" i="12" s="1"/>
  <c r="I5" i="12" s="1"/>
  <c r="I29" i="16"/>
  <c r="M5" i="31" s="1" a="1"/>
  <c r="M5" i="31" s="1"/>
  <c r="H5" i="31" s="1"/>
  <c r="I5" i="31" s="1"/>
  <c r="E29" i="16"/>
  <c r="M5" i="2" s="1" a="1"/>
  <c r="M5" i="2" s="1"/>
  <c r="I5" i="22" s="1"/>
  <c r="L29" i="16"/>
  <c r="M5" i="30" s="1" a="1"/>
  <c r="M5" i="30" s="1"/>
  <c r="H5" i="30" s="1"/>
  <c r="I5" i="30" s="1"/>
  <c r="M29" i="16"/>
  <c r="M5" i="9" s="1" a="1"/>
  <c r="M5" i="9" s="1"/>
  <c r="H5" i="9" s="1"/>
  <c r="I5" i="9" s="1"/>
  <c r="J29" i="16"/>
  <c r="M5" i="32" s="1" a="1"/>
  <c r="M5" i="32" s="1"/>
  <c r="H5" i="32" s="1"/>
  <c r="I5" i="32" s="1"/>
  <c r="I85" i="16"/>
  <c r="M61" i="31" s="1" a="1"/>
  <c r="M61" i="31" s="1"/>
  <c r="H61" i="31" s="1"/>
  <c r="I61" i="31" s="1"/>
  <c r="O85" i="16"/>
  <c r="M61" i="13" s="1" a="1"/>
  <c r="M61" i="13" s="1"/>
  <c r="M85" i="16"/>
  <c r="M61" i="9" s="1" a="1"/>
  <c r="M61" i="9" s="1"/>
  <c r="H61" i="9" s="1"/>
  <c r="I61" i="9" s="1"/>
  <c r="L85" i="16"/>
  <c r="M61" i="30" s="1" a="1"/>
  <c r="M61" i="30" s="1"/>
  <c r="G85" i="16"/>
  <c r="M61" i="12" s="1" a="1"/>
  <c r="M61" i="12" s="1"/>
  <c r="H61" i="12" s="1"/>
  <c r="I61" i="12" s="1"/>
  <c r="N85" i="16"/>
  <c r="M61" i="11" s="1" a="1"/>
  <c r="M61" i="11" s="1"/>
  <c r="K85" i="16"/>
  <c r="M61" i="36" s="1" a="1"/>
  <c r="M61" i="36" s="1"/>
  <c r="H61" i="36" s="1"/>
  <c r="I61" i="36" s="1"/>
  <c r="L33" i="16"/>
  <c r="M9" i="30" s="1" a="1"/>
  <c r="M9" i="30" s="1"/>
  <c r="H9" i="30" s="1"/>
  <c r="I9" i="30" s="1"/>
  <c r="N33" i="16"/>
  <c r="M9" i="11" s="1" a="1"/>
  <c r="M9" i="11" s="1"/>
  <c r="F33" i="16"/>
  <c r="M9" i="8" s="1" a="1"/>
  <c r="M9" i="8" s="1"/>
  <c r="H9" i="8" s="1"/>
  <c r="I9" i="8" s="1"/>
  <c r="O33" i="16"/>
  <c r="M9" i="13" s="1" a="1"/>
  <c r="M9" i="13" s="1"/>
  <c r="H9" i="13" s="1"/>
  <c r="I9" i="13" s="1"/>
  <c r="M33" i="16"/>
  <c r="M9" i="9" s="1" a="1"/>
  <c r="M9" i="9" s="1"/>
  <c r="H9" i="9" s="1"/>
  <c r="I9" i="9" s="1"/>
  <c r="G33" i="16"/>
  <c r="M9" i="12" s="1" a="1"/>
  <c r="M9" i="12" s="1"/>
  <c r="H9" i="12" s="1"/>
  <c r="I9" i="12" s="1"/>
  <c r="E33" i="16"/>
  <c r="M9" i="2" s="1" a="1"/>
  <c r="M9" i="2" s="1"/>
  <c r="I9" i="22" s="1"/>
  <c r="G90" i="16"/>
  <c r="M66" i="12" s="1" a="1"/>
  <c r="M66" i="12" s="1"/>
  <c r="O123" i="16"/>
  <c r="M99" i="13" s="1" a="1"/>
  <c r="M99" i="13" s="1"/>
  <c r="H122" i="16"/>
  <c r="M98" i="34" s="1" a="1"/>
  <c r="M98" i="34" s="1"/>
  <c r="H98" i="34" s="1"/>
  <c r="I98" i="34" s="1"/>
  <c r="AZ409" i="28"/>
  <c r="AZ416" i="28"/>
  <c r="J111" i="36"/>
  <c r="K111" i="36" s="1"/>
  <c r="L111" i="36" s="1"/>
  <c r="L132" i="16"/>
  <c r="M108" i="30" s="1" a="1"/>
  <c r="M108" i="30" s="1"/>
  <c r="K28" i="16"/>
  <c r="M4" i="36" s="1" a="1"/>
  <c r="M4" i="36" s="1"/>
  <c r="H4" i="36" s="1"/>
  <c r="I4" i="36" s="1"/>
  <c r="J66" i="16"/>
  <c r="M42" i="32" s="1" a="1"/>
  <c r="M42" i="32" s="1"/>
  <c r="H42" i="32" s="1"/>
  <c r="I42" i="32" s="1"/>
  <c r="AZ410" i="28"/>
  <c r="AZ428" i="28"/>
  <c r="K33" i="16"/>
  <c r="M9" i="36" s="1" a="1"/>
  <c r="M9" i="36" s="1"/>
  <c r="H9" i="36" s="1"/>
  <c r="I9" i="36" s="1"/>
  <c r="F110" i="16"/>
  <c r="M86" i="8" s="1" a="1"/>
  <c r="M86" i="8" s="1"/>
  <c r="H86" i="8" s="1"/>
  <c r="I86" i="8" s="1"/>
  <c r="O110" i="16"/>
  <c r="M86" i="13" s="1" a="1"/>
  <c r="M86" i="13" s="1"/>
  <c r="M110" i="16"/>
  <c r="M86" i="9" s="1" a="1"/>
  <c r="M86" i="9" s="1"/>
  <c r="H86" i="9" s="1"/>
  <c r="I86" i="9" s="1"/>
  <c r="G110" i="16"/>
  <c r="M86" i="12" s="1" a="1"/>
  <c r="M86" i="12" s="1"/>
  <c r="E110" i="16"/>
  <c r="M86" i="2" s="1" a="1"/>
  <c r="M86" i="2" s="1"/>
  <c r="I86" i="22" s="1"/>
  <c r="J110" i="16"/>
  <c r="M86" i="32" s="1" a="1"/>
  <c r="M86" i="32" s="1"/>
  <c r="H86" i="32" s="1"/>
  <c r="I86" i="32" s="1"/>
  <c r="N110" i="16"/>
  <c r="M86" i="11" s="1" a="1"/>
  <c r="M86" i="11" s="1"/>
  <c r="H110" i="16"/>
  <c r="M86" i="34" s="1" a="1"/>
  <c r="M86" i="34" s="1"/>
  <c r="H86" i="34" s="1"/>
  <c r="I86" i="34" s="1"/>
  <c r="I110" i="16"/>
  <c r="M86" i="31" s="1" a="1"/>
  <c r="M86" i="31" s="1"/>
  <c r="H86" i="31" s="1"/>
  <c r="I86" i="31" s="1"/>
  <c r="L110" i="16"/>
  <c r="M86" i="30" s="1" a="1"/>
  <c r="M86" i="30" s="1"/>
  <c r="H86" i="30" s="1"/>
  <c r="I86" i="30" s="1"/>
  <c r="K110" i="16"/>
  <c r="M86" i="36" s="1" a="1"/>
  <c r="M86" i="36" s="1"/>
  <c r="H86" i="36" s="1"/>
  <c r="I86" i="36" s="1"/>
  <c r="O91" i="16"/>
  <c r="M67" i="13" s="1" a="1"/>
  <c r="M67" i="13" s="1"/>
  <c r="M91" i="16"/>
  <c r="M67" i="9" s="1" a="1"/>
  <c r="M67" i="9" s="1"/>
  <c r="H67" i="9" s="1"/>
  <c r="I67" i="9" s="1"/>
  <c r="F91" i="16"/>
  <c r="M67" i="8" s="1" a="1"/>
  <c r="M67" i="8" s="1"/>
  <c r="L91" i="16"/>
  <c r="M67" i="30" s="1" a="1"/>
  <c r="M67" i="30" s="1"/>
  <c r="N91" i="16"/>
  <c r="M67" i="11" s="1" a="1"/>
  <c r="M67" i="11" s="1"/>
  <c r="E91" i="16"/>
  <c r="M67" i="2" s="1" a="1"/>
  <c r="M67" i="2" s="1"/>
  <c r="I67" i="22" s="1"/>
  <c r="J91" i="16"/>
  <c r="M67" i="32" s="1" a="1"/>
  <c r="M67" i="32" s="1"/>
  <c r="H67" i="32" s="1"/>
  <c r="I67" i="32" s="1"/>
  <c r="H91" i="16"/>
  <c r="M67" i="34" s="1" a="1"/>
  <c r="M67" i="34" s="1"/>
  <c r="K43" i="16"/>
  <c r="M19" i="36" s="1" a="1"/>
  <c r="M19" i="36" s="1"/>
  <c r="H19" i="36" s="1"/>
  <c r="I19" i="36" s="1"/>
  <c r="L43" i="16"/>
  <c r="M19" i="30" s="1" a="1"/>
  <c r="M19" i="30" s="1"/>
  <c r="H19" i="30" s="1"/>
  <c r="I19" i="30" s="1"/>
  <c r="O43" i="16"/>
  <c r="M19" i="13" s="1" a="1"/>
  <c r="M19" i="13" s="1"/>
  <c r="H19" i="13" s="1"/>
  <c r="I19" i="13" s="1"/>
  <c r="M43" i="16"/>
  <c r="M19" i="9" s="1" a="1"/>
  <c r="M19" i="9" s="1"/>
  <c r="H19" i="9" s="1"/>
  <c r="I19" i="9" s="1"/>
  <c r="F43" i="16"/>
  <c r="M19" i="8" s="1" a="1"/>
  <c r="M19" i="8" s="1"/>
  <c r="N43" i="16"/>
  <c r="M19" i="11" s="1" a="1"/>
  <c r="M19" i="11" s="1"/>
  <c r="H19" i="11" s="1"/>
  <c r="I19" i="11" s="1"/>
  <c r="J43" i="16"/>
  <c r="M19" i="32" s="1" a="1"/>
  <c r="M19" i="32" s="1"/>
  <c r="I43" i="16"/>
  <c r="M19" i="31" s="1" a="1"/>
  <c r="M19" i="31" s="1"/>
  <c r="H19" i="31" s="1"/>
  <c r="I19" i="31" s="1"/>
  <c r="H43" i="16"/>
  <c r="M19" i="34" s="1" a="1"/>
  <c r="M19" i="34" s="1"/>
  <c r="G43" i="16"/>
  <c r="M19" i="12" s="1" a="1"/>
  <c r="M19" i="12" s="1"/>
  <c r="H19" i="12" s="1"/>
  <c r="I19" i="12" s="1"/>
  <c r="O57" i="16"/>
  <c r="M33" i="13" s="1" a="1"/>
  <c r="M33" i="13" s="1"/>
  <c r="H33" i="13" s="1"/>
  <c r="I33" i="13" s="1"/>
  <c r="F57" i="16"/>
  <c r="M33" i="8" s="1" a="1"/>
  <c r="M33" i="8" s="1"/>
  <c r="J57" i="16"/>
  <c r="M33" i="32" s="1" a="1"/>
  <c r="M33" i="32" s="1"/>
  <c r="H33" i="32" s="1"/>
  <c r="I33" i="32" s="1"/>
  <c r="M57" i="16"/>
  <c r="M33" i="9" s="1" a="1"/>
  <c r="M33" i="9" s="1"/>
  <c r="H33" i="9" s="1"/>
  <c r="I33" i="9" s="1"/>
  <c r="N57" i="16"/>
  <c r="M33" i="11" s="1" a="1"/>
  <c r="M33" i="11" s="1"/>
  <c r="H33" i="11" s="1"/>
  <c r="I33" i="11" s="1"/>
  <c r="L57" i="16"/>
  <c r="M33" i="30" s="1" a="1"/>
  <c r="M33" i="30" s="1"/>
  <c r="H33" i="30" s="1"/>
  <c r="I33" i="30" s="1"/>
  <c r="I134" i="16"/>
  <c r="M110" i="31" s="1" a="1"/>
  <c r="M110" i="31" s="1"/>
  <c r="E85" i="16"/>
  <c r="M61" i="2" s="1" a="1"/>
  <c r="M61" i="2" s="1"/>
  <c r="I61" i="22" s="1"/>
  <c r="H140" i="16"/>
  <c r="M116" i="34" s="1" a="1"/>
  <c r="M116" i="34" s="1"/>
  <c r="AZ418" i="28"/>
  <c r="J25" i="36"/>
  <c r="K25" i="36" s="1"/>
  <c r="L25" i="36" s="1"/>
  <c r="L71" i="16"/>
  <c r="M47" i="30" s="1" a="1"/>
  <c r="M47" i="30" s="1"/>
  <c r="H47" i="30" s="1"/>
  <c r="I47" i="30" s="1"/>
  <c r="I57" i="16"/>
  <c r="M33" i="31" s="1" a="1"/>
  <c r="M33" i="31" s="1"/>
  <c r="H33" i="31" s="1"/>
  <c r="I33" i="31" s="1"/>
  <c r="AZ420" i="28"/>
  <c r="J69" i="36"/>
  <c r="K69" i="36" s="1"/>
  <c r="L69" i="36" s="1"/>
  <c r="N34" i="16"/>
  <c r="M10" i="11" s="1" a="1"/>
  <c r="M10" i="11" s="1"/>
  <c r="H10" i="11" s="1"/>
  <c r="I10" i="11" s="1"/>
  <c r="I58" i="16"/>
  <c r="M34" i="31" s="1" a="1"/>
  <c r="M34" i="31" s="1"/>
  <c r="H34" i="31" s="1"/>
  <c r="I34" i="31" s="1"/>
  <c r="G58" i="16"/>
  <c r="M34" i="12" s="1" a="1"/>
  <c r="M34" i="12" s="1"/>
  <c r="H34" i="12" s="1"/>
  <c r="I34" i="12" s="1"/>
  <c r="J58" i="16"/>
  <c r="M34" i="32" s="1" a="1"/>
  <c r="M34" i="32" s="1"/>
  <c r="L58" i="16"/>
  <c r="M34" i="30" s="1" a="1"/>
  <c r="M34" i="30" s="1"/>
  <c r="H34" i="30" s="1"/>
  <c r="I34" i="30" s="1"/>
  <c r="H58" i="16"/>
  <c r="M34" i="34" s="1" a="1"/>
  <c r="M34" i="34" s="1"/>
  <c r="N58" i="16"/>
  <c r="M34" i="11" s="1" a="1"/>
  <c r="M34" i="11" s="1"/>
  <c r="H34" i="11" s="1"/>
  <c r="I34" i="11" s="1"/>
  <c r="E58" i="16"/>
  <c r="M34" i="2" s="1" a="1"/>
  <c r="M34" i="2" s="1"/>
  <c r="I34" i="22" s="1"/>
  <c r="L127" i="16"/>
  <c r="M103" i="30" s="1" a="1"/>
  <c r="M103" i="30" s="1"/>
  <c r="H103" i="30" s="1"/>
  <c r="I103" i="30" s="1"/>
  <c r="K127" i="16"/>
  <c r="M103" i="36" s="1" a="1"/>
  <c r="M103" i="36" s="1"/>
  <c r="H103" i="36" s="1"/>
  <c r="I103" i="36" s="1"/>
  <c r="M127" i="16"/>
  <c r="M103" i="9" s="1" a="1"/>
  <c r="M103" i="9" s="1"/>
  <c r="H127" i="16"/>
  <c r="M103" i="34" s="1" a="1"/>
  <c r="M103" i="34" s="1"/>
  <c r="H103" i="34" s="1"/>
  <c r="I103" i="34" s="1"/>
  <c r="O127" i="16"/>
  <c r="M103" i="13" s="1" a="1"/>
  <c r="M103" i="13" s="1"/>
  <c r="H103" i="13" s="1"/>
  <c r="I103" i="13" s="1"/>
  <c r="G127" i="16"/>
  <c r="M103" i="12" s="1" a="1"/>
  <c r="M103" i="12" s="1"/>
  <c r="H103" i="12" s="1"/>
  <c r="I103" i="12" s="1"/>
  <c r="J127" i="16"/>
  <c r="M103" i="32" s="1" a="1"/>
  <c r="M103" i="32" s="1"/>
  <c r="H103" i="32" s="1"/>
  <c r="I103" i="32" s="1"/>
  <c r="N127" i="16"/>
  <c r="M103" i="11" s="1" a="1"/>
  <c r="M103" i="11" s="1"/>
  <c r="I127" i="16"/>
  <c r="M103" i="31" s="1" a="1"/>
  <c r="M103" i="31" s="1"/>
  <c r="H103" i="31" s="1"/>
  <c r="I103" i="31" s="1"/>
  <c r="I106" i="16"/>
  <c r="M82" i="31" s="1" a="1"/>
  <c r="M82" i="31" s="1"/>
  <c r="G106" i="16"/>
  <c r="M82" i="12" s="1" a="1"/>
  <c r="M82" i="12" s="1"/>
  <c r="H82" i="12" s="1"/>
  <c r="I82" i="12" s="1"/>
  <c r="H106" i="16"/>
  <c r="M82" i="34" s="1" a="1"/>
  <c r="M82" i="34" s="1"/>
  <c r="E106" i="16"/>
  <c r="M82" i="2" s="1" a="1"/>
  <c r="M82" i="2" s="1"/>
  <c r="I82" i="22" s="1"/>
  <c r="O106" i="16"/>
  <c r="M82" i="13" s="1" a="1"/>
  <c r="M82" i="13" s="1"/>
  <c r="H82" i="13" s="1"/>
  <c r="I82" i="13" s="1"/>
  <c r="N106" i="16"/>
  <c r="M82" i="11" s="1" a="1"/>
  <c r="M82" i="11" s="1"/>
  <c r="K106" i="16"/>
  <c r="M82" i="36" s="1" a="1"/>
  <c r="M82" i="36" s="1"/>
  <c r="H82" i="36" s="1"/>
  <c r="I82" i="36" s="1"/>
  <c r="L106" i="16"/>
  <c r="M82" i="30" s="1" a="1"/>
  <c r="M82" i="30" s="1"/>
  <c r="H82" i="30" s="1"/>
  <c r="I82" i="30" s="1"/>
  <c r="F106" i="16"/>
  <c r="M82" i="8" s="1" a="1"/>
  <c r="M82" i="8" s="1"/>
  <c r="H82" i="8" s="1"/>
  <c r="I82" i="8" s="1"/>
  <c r="J106" i="16"/>
  <c r="M82" i="32" s="1" a="1"/>
  <c r="M82" i="32" s="1"/>
  <c r="H82" i="32" s="1"/>
  <c r="I82" i="32" s="1"/>
  <c r="M106" i="16"/>
  <c r="M82" i="9" s="1" a="1"/>
  <c r="M82" i="9" s="1"/>
  <c r="G92" i="16"/>
  <c r="M68" i="12" s="1" a="1"/>
  <c r="M68" i="12" s="1"/>
  <c r="H68" i="12" s="1"/>
  <c r="I68" i="12" s="1"/>
  <c r="H92" i="16"/>
  <c r="M68" i="34" s="1" a="1"/>
  <c r="M68" i="34" s="1"/>
  <c r="I92" i="16"/>
  <c r="M68" i="31" s="1" a="1"/>
  <c r="M68" i="31" s="1"/>
  <c r="L92" i="16"/>
  <c r="M68" i="30" s="1" a="1"/>
  <c r="M68" i="30" s="1"/>
  <c r="O92" i="16"/>
  <c r="M68" i="13" s="1" a="1"/>
  <c r="M68" i="13" s="1"/>
  <c r="H68" i="13" s="1"/>
  <c r="I68" i="13" s="1"/>
  <c r="J92" i="16"/>
  <c r="M68" i="32" s="1" a="1"/>
  <c r="M68" i="32" s="1"/>
  <c r="H68" i="32" s="1"/>
  <c r="I68" i="32" s="1"/>
  <c r="E92" i="16"/>
  <c r="M68" i="2" s="1" a="1"/>
  <c r="M68" i="2" s="1"/>
  <c r="I68" i="22" s="1"/>
  <c r="F92" i="16"/>
  <c r="M68" i="8" s="1" a="1"/>
  <c r="M68" i="8" s="1"/>
  <c r="H68" i="8" s="1"/>
  <c r="I68" i="8" s="1"/>
  <c r="K92" i="16"/>
  <c r="M68" i="36" s="1" a="1"/>
  <c r="M68" i="36" s="1"/>
  <c r="H68" i="36" s="1"/>
  <c r="I68" i="36" s="1"/>
  <c r="M93" i="16"/>
  <c r="M69" i="9" s="1" a="1"/>
  <c r="M69" i="9" s="1"/>
  <c r="H69" i="9" s="1"/>
  <c r="I69" i="9" s="1"/>
  <c r="O93" i="16"/>
  <c r="M69" i="13" s="1" a="1"/>
  <c r="M69" i="13" s="1"/>
  <c r="H69" i="13" s="1"/>
  <c r="I69" i="13" s="1"/>
  <c r="N93" i="16"/>
  <c r="M69" i="11" s="1" a="1"/>
  <c r="M69" i="11" s="1"/>
  <c r="G93" i="16"/>
  <c r="M69" i="12" s="1" a="1"/>
  <c r="M69" i="12" s="1"/>
  <c r="H69" i="12" s="1"/>
  <c r="I69" i="12" s="1"/>
  <c r="L93" i="16"/>
  <c r="M69" i="30" s="1" a="1"/>
  <c r="M69" i="30" s="1"/>
  <c r="E93" i="16"/>
  <c r="M69" i="2" s="1" a="1"/>
  <c r="M69" i="2" s="1"/>
  <c r="I69" i="22" s="1"/>
  <c r="I61" i="16"/>
  <c r="M37" i="31" s="1" a="1"/>
  <c r="M37" i="31" s="1"/>
  <c r="O61" i="16"/>
  <c r="M37" i="13" s="1" a="1"/>
  <c r="M37" i="13" s="1"/>
  <c r="J61" i="16"/>
  <c r="M37" i="32" s="1" a="1"/>
  <c r="M37" i="32" s="1"/>
  <c r="H37" i="32" s="1"/>
  <c r="I37" i="32" s="1"/>
  <c r="F61" i="16"/>
  <c r="M37" i="8" s="1" a="1"/>
  <c r="M37" i="8" s="1"/>
  <c r="H61" i="16"/>
  <c r="M37" i="34" s="1" a="1"/>
  <c r="M37" i="34" s="1"/>
  <c r="H37" i="34" s="1"/>
  <c r="I37" i="34" s="1"/>
  <c r="L61" i="16"/>
  <c r="M37" i="30" s="1" a="1"/>
  <c r="M37" i="30" s="1"/>
  <c r="H37" i="30" s="1"/>
  <c r="I37" i="30" s="1"/>
  <c r="E61" i="16"/>
  <c r="M37" i="2" s="1" a="1"/>
  <c r="M37" i="2" s="1"/>
  <c r="M61" i="16"/>
  <c r="M37" i="9" s="1" a="1"/>
  <c r="M37" i="9" s="1"/>
  <c r="H37" i="9" s="1"/>
  <c r="I37" i="9" s="1"/>
  <c r="G61" i="16"/>
  <c r="M37" i="12" s="1" a="1"/>
  <c r="M37" i="12" s="1"/>
  <c r="J28" i="16"/>
  <c r="M4" i="32" s="1" a="1"/>
  <c r="M4" i="32" s="1"/>
  <c r="N28" i="16"/>
  <c r="M4" i="11" s="1" a="1"/>
  <c r="M4" i="11" s="1"/>
  <c r="F28" i="16"/>
  <c r="M4" i="8" s="1" a="1"/>
  <c r="M4" i="8" s="1"/>
  <c r="H4" i="8" s="1"/>
  <c r="I4" i="8" s="1"/>
  <c r="I28" i="16"/>
  <c r="M4" i="31" s="1" a="1"/>
  <c r="M4" i="31" s="1"/>
  <c r="O28" i="16"/>
  <c r="M4" i="13" s="1" a="1"/>
  <c r="M4" i="13" s="1"/>
  <c r="H4" i="13" s="1"/>
  <c r="I4" i="13" s="1"/>
  <c r="E28" i="16"/>
  <c r="M4" i="2" s="1" a="1"/>
  <c r="M4" i="2" s="1"/>
  <c r="I4" i="22" s="1"/>
  <c r="L28" i="16"/>
  <c r="M4" i="30" s="1" a="1"/>
  <c r="M4" i="30" s="1"/>
  <c r="F101" i="16"/>
  <c r="M77" i="8" s="1" a="1"/>
  <c r="M77" i="8" s="1"/>
  <c r="H77" i="8" s="1"/>
  <c r="I77" i="8" s="1"/>
  <c r="L101" i="16"/>
  <c r="M77" i="30" s="1" a="1"/>
  <c r="M77" i="30" s="1"/>
  <c r="H77" i="30" s="1"/>
  <c r="I77" i="30" s="1"/>
  <c r="G101" i="16"/>
  <c r="M77" i="12" s="1" a="1"/>
  <c r="M77" i="12" s="1"/>
  <c r="H77" i="12" s="1"/>
  <c r="I77" i="12" s="1"/>
  <c r="K101" i="16"/>
  <c r="M77" i="36" s="1" a="1"/>
  <c r="M77" i="36" s="1"/>
  <c r="H77" i="36" s="1"/>
  <c r="I77" i="36" s="1"/>
  <c r="E101" i="16"/>
  <c r="M77" i="2" s="1" a="1"/>
  <c r="M77" i="2" s="1"/>
  <c r="I77" i="22" s="1"/>
  <c r="M101" i="16"/>
  <c r="M77" i="9" s="1" a="1"/>
  <c r="M77" i="9" s="1"/>
  <c r="H77" i="9" s="1"/>
  <c r="I77" i="9" s="1"/>
  <c r="H101" i="16"/>
  <c r="M77" i="34" s="1" a="1"/>
  <c r="M77" i="34" s="1"/>
  <c r="N101" i="16"/>
  <c r="M77" i="11" s="1" a="1"/>
  <c r="M77" i="11" s="1"/>
  <c r="H77" i="11" s="1"/>
  <c r="I77" i="11" s="1"/>
  <c r="G75" i="16"/>
  <c r="M51" i="12" s="1" a="1"/>
  <c r="M51" i="12" s="1"/>
  <c r="O75" i="16"/>
  <c r="M51" i="13" s="1" a="1"/>
  <c r="M51" i="13" s="1"/>
  <c r="H51" i="13" s="1"/>
  <c r="I51" i="13" s="1"/>
  <c r="L75" i="16"/>
  <c r="M51" i="30" s="1" a="1"/>
  <c r="M51" i="30" s="1"/>
  <c r="H51" i="30" s="1"/>
  <c r="I51" i="30" s="1"/>
  <c r="E75" i="16"/>
  <c r="M51" i="2" s="1" a="1"/>
  <c r="M51" i="2" s="1"/>
  <c r="I51" i="22" s="1"/>
  <c r="F75" i="16"/>
  <c r="M51" i="8" s="1" a="1"/>
  <c r="M51" i="8" s="1"/>
  <c r="H51" i="8" s="1"/>
  <c r="I51" i="8" s="1"/>
  <c r="I75" i="16"/>
  <c r="M51" i="31" s="1" a="1"/>
  <c r="M51" i="31" s="1"/>
  <c r="H51" i="31" s="1"/>
  <c r="I51" i="31" s="1"/>
  <c r="H75" i="16"/>
  <c r="M51" i="34" s="1" a="1"/>
  <c r="M51" i="34" s="1"/>
  <c r="H51" i="34" s="1"/>
  <c r="I51" i="34" s="1"/>
  <c r="J75" i="16"/>
  <c r="M51" i="32" s="1" a="1"/>
  <c r="M51" i="32" s="1"/>
  <c r="H51" i="32" s="1"/>
  <c r="I51" i="32" s="1"/>
  <c r="N75" i="16"/>
  <c r="M51" i="11" s="1" a="1"/>
  <c r="M51" i="11" s="1"/>
  <c r="G105" i="16"/>
  <c r="M81" i="12" s="1" a="1"/>
  <c r="M81" i="12" s="1"/>
  <c r="H81" i="12" s="1"/>
  <c r="I81" i="12" s="1"/>
  <c r="E105" i="16"/>
  <c r="M81" i="2" s="1" a="1"/>
  <c r="M81" i="2" s="1"/>
  <c r="I81" i="22" s="1"/>
  <c r="N105" i="16"/>
  <c r="M81" i="11" s="1" a="1"/>
  <c r="M81" i="11" s="1"/>
  <c r="H81" i="11" s="1"/>
  <c r="I81" i="11" s="1"/>
  <c r="M105" i="16"/>
  <c r="M81" i="9" s="1" a="1"/>
  <c r="M81" i="9" s="1"/>
  <c r="K105" i="16"/>
  <c r="M81" i="36" s="1" a="1"/>
  <c r="M81" i="36" s="1"/>
  <c r="H81" i="36" s="1"/>
  <c r="I81" i="36" s="1"/>
  <c r="O105" i="16"/>
  <c r="M81" i="13" s="1" a="1"/>
  <c r="M81" i="13" s="1"/>
  <c r="H81" i="13" s="1"/>
  <c r="I81" i="13" s="1"/>
  <c r="F105" i="16"/>
  <c r="M81" i="8" s="1" a="1"/>
  <c r="M81" i="8" s="1"/>
  <c r="H93" i="16"/>
  <c r="M69" i="34" s="1" a="1"/>
  <c r="M69" i="34" s="1"/>
  <c r="H69" i="34" s="1"/>
  <c r="I69" i="34" s="1"/>
  <c r="G63" i="16"/>
  <c r="M39" i="12" s="1" a="1"/>
  <c r="M39" i="12" s="1"/>
  <c r="H39" i="12" s="1"/>
  <c r="I39" i="12" s="1"/>
  <c r="J5" i="36"/>
  <c r="K5" i="36" s="1"/>
  <c r="L5" i="36" s="1"/>
  <c r="J106" i="36"/>
  <c r="K106" i="36" s="1"/>
  <c r="L106" i="36" s="1"/>
  <c r="J7" i="36"/>
  <c r="K7" i="36" s="1"/>
  <c r="L7" i="36" s="1"/>
  <c r="O82" i="16"/>
  <c r="M58" i="13" s="1" a="1"/>
  <c r="M58" i="13" s="1"/>
  <c r="H58" i="13" s="1"/>
  <c r="I58" i="13" s="1"/>
  <c r="E49" i="16"/>
  <c r="M25" i="2" s="1" a="1"/>
  <c r="M25" i="2" s="1"/>
  <c r="I25" i="22" s="1"/>
  <c r="AZ412" i="28"/>
  <c r="J17" i="36"/>
  <c r="K17" i="36" s="1"/>
  <c r="L17" i="36" s="1"/>
  <c r="F108" i="16"/>
  <c r="M84" i="8" s="1" a="1"/>
  <c r="M84" i="8" s="1"/>
  <c r="H84" i="8" s="1"/>
  <c r="I84" i="8" s="1"/>
  <c r="O108" i="16"/>
  <c r="M84" i="13" s="1" a="1"/>
  <c r="M84" i="13" s="1"/>
  <c r="H84" i="13" s="1"/>
  <c r="I84" i="13" s="1"/>
  <c r="E108" i="16"/>
  <c r="M84" i="2" s="1" a="1"/>
  <c r="M84" i="2" s="1"/>
  <c r="I84" i="22" s="1"/>
  <c r="N108" i="16"/>
  <c r="M84" i="11" s="1" a="1"/>
  <c r="M84" i="11" s="1"/>
  <c r="H84" i="11" s="1"/>
  <c r="I84" i="11" s="1"/>
  <c r="K108" i="16"/>
  <c r="M84" i="36" s="1" a="1"/>
  <c r="M84" i="36" s="1"/>
  <c r="H84" i="36" s="1"/>
  <c r="I84" i="36" s="1"/>
  <c r="L108" i="16"/>
  <c r="M84" i="30" s="1" a="1"/>
  <c r="M84" i="30" s="1"/>
  <c r="H84" i="30" s="1"/>
  <c r="I84" i="30" s="1"/>
  <c r="I108" i="16"/>
  <c r="M84" i="31" s="1" a="1"/>
  <c r="M84" i="31" s="1"/>
  <c r="H84" i="31" s="1"/>
  <c r="I84" i="31" s="1"/>
  <c r="J108" i="16"/>
  <c r="M84" i="32" s="1" a="1"/>
  <c r="M84" i="32" s="1"/>
  <c r="E60" i="16"/>
  <c r="M36" i="2" s="1" a="1"/>
  <c r="M36" i="2" s="1"/>
  <c r="I36" i="22" s="1"/>
  <c r="H60" i="16"/>
  <c r="M36" i="34" s="1" a="1"/>
  <c r="M36" i="34" s="1"/>
  <c r="J60" i="16"/>
  <c r="M36" i="32" s="1" a="1"/>
  <c r="M36" i="32" s="1"/>
  <c r="H36" i="32" s="1"/>
  <c r="I36" i="32" s="1"/>
  <c r="L60" i="16"/>
  <c r="M36" i="30" s="1" a="1"/>
  <c r="M36" i="30" s="1"/>
  <c r="F60" i="16"/>
  <c r="M36" i="8" s="1" a="1"/>
  <c r="M36" i="8" s="1"/>
  <c r="H36" i="8" s="1"/>
  <c r="I36" i="8" s="1"/>
  <c r="M60" i="16"/>
  <c r="M36" i="9" s="1" a="1"/>
  <c r="M36" i="9" s="1"/>
  <c r="H36" i="9" s="1"/>
  <c r="I36" i="9" s="1"/>
  <c r="O60" i="16"/>
  <c r="M36" i="13" s="1" a="1"/>
  <c r="M36" i="13" s="1"/>
  <c r="N60" i="16"/>
  <c r="M36" i="11" s="1" a="1"/>
  <c r="M36" i="11" s="1"/>
  <c r="H36" i="11" s="1"/>
  <c r="I36" i="11" s="1"/>
  <c r="K50" i="16"/>
  <c r="M26" i="36" s="1" a="1"/>
  <c r="M26" i="36" s="1"/>
  <c r="H26" i="36" s="1"/>
  <c r="I26" i="36" s="1"/>
  <c r="J50" i="16"/>
  <c r="M26" i="32" s="1" a="1"/>
  <c r="M26" i="32" s="1"/>
  <c r="H26" i="32" s="1"/>
  <c r="I26" i="32" s="1"/>
  <c r="G50" i="16"/>
  <c r="M26" i="12" s="1" a="1"/>
  <c r="M26" i="12" s="1"/>
  <c r="H26" i="12" s="1"/>
  <c r="I26" i="12" s="1"/>
  <c r="I50" i="16"/>
  <c r="M26" i="31" s="1" a="1"/>
  <c r="M26" i="31" s="1"/>
  <c r="H50" i="16"/>
  <c r="M26" i="34" s="1" a="1"/>
  <c r="M26" i="34" s="1"/>
  <c r="H26" i="34" s="1"/>
  <c r="I26" i="34" s="1"/>
  <c r="O50" i="16"/>
  <c r="M26" i="13" s="1" a="1"/>
  <c r="M26" i="13" s="1"/>
  <c r="L50" i="16"/>
  <c r="M26" i="30" s="1" a="1"/>
  <c r="M26" i="30" s="1"/>
  <c r="H26" i="30" s="1"/>
  <c r="I26" i="30" s="1"/>
  <c r="F50" i="16"/>
  <c r="M26" i="8" s="1" a="1"/>
  <c r="M26" i="8" s="1"/>
  <c r="N50" i="16"/>
  <c r="M26" i="11" s="1" a="1"/>
  <c r="M26" i="11" s="1"/>
  <c r="H26" i="11" s="1"/>
  <c r="I26" i="11" s="1"/>
  <c r="G107" i="16"/>
  <c r="M83" i="12" s="1" a="1"/>
  <c r="M83" i="12" s="1"/>
  <c r="H83" i="12" s="1"/>
  <c r="I83" i="12" s="1"/>
  <c r="I107" i="16"/>
  <c r="M83" i="31" s="1" a="1"/>
  <c r="M83" i="31" s="1"/>
  <c r="E107" i="16"/>
  <c r="M83" i="2" s="1" a="1"/>
  <c r="M83" i="2" s="1"/>
  <c r="I83" i="22" s="1"/>
  <c r="J107" i="16"/>
  <c r="M83" i="32" s="1" a="1"/>
  <c r="M83" i="32" s="1"/>
  <c r="H83" i="32" s="1"/>
  <c r="I83" i="32" s="1"/>
  <c r="K107" i="16"/>
  <c r="M83" i="36" s="1" a="1"/>
  <c r="M83" i="36" s="1"/>
  <c r="H83" i="36" s="1"/>
  <c r="I83" i="36" s="1"/>
  <c r="F107" i="16"/>
  <c r="M83" i="8" s="1" a="1"/>
  <c r="M83" i="8" s="1"/>
  <c r="H83" i="8" s="1"/>
  <c r="I83" i="8" s="1"/>
  <c r="L107" i="16"/>
  <c r="M83" i="30" s="1" a="1"/>
  <c r="M83" i="30" s="1"/>
  <c r="M107" i="16"/>
  <c r="M83" i="9" s="1" a="1"/>
  <c r="M83" i="9" s="1"/>
  <c r="H83" i="9" s="1"/>
  <c r="I83" i="9" s="1"/>
  <c r="H107" i="16"/>
  <c r="M83" i="34" s="1" a="1"/>
  <c r="M83" i="34" s="1"/>
  <c r="O107" i="16"/>
  <c r="M83" i="13" s="1" a="1"/>
  <c r="M83" i="13" s="1"/>
  <c r="H83" i="13" s="1"/>
  <c r="I83" i="13" s="1"/>
  <c r="N107" i="16"/>
  <c r="M83" i="11" s="1" a="1"/>
  <c r="M83" i="11" s="1"/>
  <c r="H129" i="16"/>
  <c r="M105" i="34" s="1" a="1"/>
  <c r="M105" i="34" s="1"/>
  <c r="H105" i="34" s="1"/>
  <c r="I105" i="34" s="1"/>
  <c r="I129" i="16"/>
  <c r="M105" i="31" s="1" a="1"/>
  <c r="M105" i="31" s="1"/>
  <c r="H105" i="31" s="1"/>
  <c r="I105" i="31" s="1"/>
  <c r="E129" i="16"/>
  <c r="M105" i="2" s="1" a="1"/>
  <c r="M105" i="2" s="1"/>
  <c r="I105" i="22" s="1"/>
  <c r="J129" i="16"/>
  <c r="M105" i="32" s="1" a="1"/>
  <c r="M105" i="32" s="1"/>
  <c r="H105" i="32" s="1"/>
  <c r="I105" i="32" s="1"/>
  <c r="F129" i="16"/>
  <c r="M105" i="8" s="1" a="1"/>
  <c r="M105" i="8" s="1"/>
  <c r="H105" i="8" s="1"/>
  <c r="I105" i="8" s="1"/>
  <c r="N129" i="16"/>
  <c r="M105" i="11" s="1" a="1"/>
  <c r="M105" i="11" s="1"/>
  <c r="H105" i="11" s="1"/>
  <c r="I105" i="11" s="1"/>
  <c r="L129" i="16"/>
  <c r="M105" i="30" s="1" a="1"/>
  <c r="M105" i="30" s="1"/>
  <c r="H105" i="30" s="1"/>
  <c r="I105" i="30" s="1"/>
  <c r="G129" i="16"/>
  <c r="M105" i="12" s="1" a="1"/>
  <c r="M105" i="12" s="1"/>
  <c r="O129" i="16"/>
  <c r="M105" i="13" s="1" a="1"/>
  <c r="M105" i="13" s="1"/>
  <c r="H105" i="13" s="1"/>
  <c r="I105" i="13" s="1"/>
  <c r="K129" i="16"/>
  <c r="M105" i="36" s="1" a="1"/>
  <c r="M105" i="36" s="1"/>
  <c r="H105" i="36" s="1"/>
  <c r="I105" i="36" s="1"/>
  <c r="H97" i="16"/>
  <c r="M73" i="34" s="1" a="1"/>
  <c r="M73" i="34" s="1"/>
  <c r="H73" i="34" s="1"/>
  <c r="I73" i="34" s="1"/>
  <c r="J97" i="16"/>
  <c r="M73" i="32" s="1" a="1"/>
  <c r="M73" i="32" s="1"/>
  <c r="G97" i="16"/>
  <c r="M73" i="12" s="1" a="1"/>
  <c r="M73" i="12" s="1"/>
  <c r="H73" i="12" s="1"/>
  <c r="I73" i="12" s="1"/>
  <c r="I97" i="16"/>
  <c r="M73" i="31" s="1" a="1"/>
  <c r="M73" i="31" s="1"/>
  <c r="H73" i="31" s="1"/>
  <c r="I73" i="31" s="1"/>
  <c r="K97" i="16"/>
  <c r="M73" i="36" s="1" a="1"/>
  <c r="M73" i="36" s="1"/>
  <c r="H73" i="36" s="1"/>
  <c r="I73" i="36" s="1"/>
  <c r="N97" i="16"/>
  <c r="M73" i="11" s="1" a="1"/>
  <c r="M73" i="11" s="1"/>
  <c r="H73" i="11" s="1"/>
  <c r="I73" i="11" s="1"/>
  <c r="M97" i="16"/>
  <c r="M73" i="9" s="1" a="1"/>
  <c r="M73" i="9" s="1"/>
  <c r="H73" i="9" s="1"/>
  <c r="I73" i="9" s="1"/>
  <c r="L97" i="16"/>
  <c r="M73" i="30" s="1" a="1"/>
  <c r="M73" i="30" s="1"/>
  <c r="H73" i="30" s="1"/>
  <c r="I73" i="30" s="1"/>
  <c r="F97" i="16"/>
  <c r="M73" i="8" s="1" a="1"/>
  <c r="M73" i="8" s="1"/>
  <c r="H73" i="8" s="1"/>
  <c r="I73" i="8" s="1"/>
  <c r="L64" i="16"/>
  <c r="M40" i="30" s="1" a="1"/>
  <c r="M40" i="30" s="1"/>
  <c r="F64" i="16"/>
  <c r="M40" i="8" s="1" a="1"/>
  <c r="M40" i="8" s="1"/>
  <c r="H40" i="8" s="1"/>
  <c r="I40" i="8" s="1"/>
  <c r="E64" i="16"/>
  <c r="M40" i="2" s="1" a="1"/>
  <c r="M40" i="2" s="1"/>
  <c r="I40" i="22" s="1"/>
  <c r="H64" i="16"/>
  <c r="M40" i="34" s="1" a="1"/>
  <c r="M40" i="34" s="1"/>
  <c r="H40" i="34" s="1"/>
  <c r="I40" i="34" s="1"/>
  <c r="N64" i="16"/>
  <c r="M40" i="11" s="1" a="1"/>
  <c r="M40" i="11" s="1"/>
  <c r="M64" i="16"/>
  <c r="M40" i="9" s="1" a="1"/>
  <c r="M40" i="9" s="1"/>
  <c r="H40" i="9" s="1"/>
  <c r="I40" i="9" s="1"/>
  <c r="I64" i="16"/>
  <c r="M40" i="31" s="1" a="1"/>
  <c r="M40" i="31" s="1"/>
  <c r="O64" i="16"/>
  <c r="M40" i="13" s="1" a="1"/>
  <c r="M40" i="13" s="1"/>
  <c r="G64" i="16"/>
  <c r="M40" i="12" s="1" a="1"/>
  <c r="M40" i="12" s="1"/>
  <c r="H40" i="12" s="1"/>
  <c r="I40" i="12" s="1"/>
  <c r="J64" i="16"/>
  <c r="M40" i="32" s="1" a="1"/>
  <c r="M40" i="32" s="1"/>
  <c r="H40" i="32" s="1"/>
  <c r="I40" i="32" s="1"/>
  <c r="N137" i="16"/>
  <c r="M113" i="11" s="1" a="1"/>
  <c r="M113" i="11" s="1"/>
  <c r="H113" i="11" s="1"/>
  <c r="I113" i="11" s="1"/>
  <c r="I137" i="16"/>
  <c r="M113" i="31" s="1" a="1"/>
  <c r="M113" i="31" s="1"/>
  <c r="H113" i="31" s="1"/>
  <c r="I113" i="31" s="1"/>
  <c r="F137" i="16"/>
  <c r="M113" i="8" s="1" a="1"/>
  <c r="M113" i="8" s="1"/>
  <c r="G137" i="16"/>
  <c r="M113" i="12" s="1" a="1"/>
  <c r="M113" i="12" s="1"/>
  <c r="H113" i="12" s="1"/>
  <c r="I113" i="12" s="1"/>
  <c r="L137" i="16"/>
  <c r="M113" i="30" s="1" a="1"/>
  <c r="M113" i="30" s="1"/>
  <c r="O137" i="16"/>
  <c r="M113" i="13" s="1" a="1"/>
  <c r="M113" i="13" s="1"/>
  <c r="H113" i="13" s="1"/>
  <c r="I113" i="13" s="1"/>
  <c r="H137" i="16"/>
  <c r="M113" i="34" s="1" a="1"/>
  <c r="M113" i="34" s="1"/>
  <c r="M137" i="16"/>
  <c r="M113" i="9" s="1" a="1"/>
  <c r="M113" i="9" s="1"/>
  <c r="H113" i="9" s="1"/>
  <c r="I113" i="9" s="1"/>
  <c r="J137" i="16"/>
  <c r="M113" i="32" s="1" a="1"/>
  <c r="M113" i="32" s="1"/>
  <c r="H113" i="32" s="1"/>
  <c r="I113" i="32" s="1"/>
  <c r="K137" i="16"/>
  <c r="M113" i="36" s="1" a="1"/>
  <c r="M113" i="36" s="1"/>
  <c r="H113" i="36" s="1"/>
  <c r="I113" i="36" s="1"/>
  <c r="I51" i="16"/>
  <c r="M27" i="31" s="1" a="1"/>
  <c r="M27" i="31" s="1"/>
  <c r="H27" i="31" s="1"/>
  <c r="I27" i="31" s="1"/>
  <c r="L51" i="16"/>
  <c r="M27" i="30" s="1" a="1"/>
  <c r="M27" i="30" s="1"/>
  <c r="H27" i="30" s="1"/>
  <c r="I27" i="30" s="1"/>
  <c r="F51" i="16"/>
  <c r="M27" i="8" s="1" a="1"/>
  <c r="M27" i="8" s="1"/>
  <c r="H27" i="8" s="1"/>
  <c r="I27" i="8" s="1"/>
  <c r="E51" i="16"/>
  <c r="M27" i="2" s="1" a="1"/>
  <c r="M27" i="2" s="1"/>
  <c r="I27" i="22" s="1"/>
  <c r="N51" i="16"/>
  <c r="M27" i="11" s="1" a="1"/>
  <c r="M27" i="11" s="1"/>
  <c r="G51" i="16"/>
  <c r="M27" i="12" s="1" a="1"/>
  <c r="M27" i="12" s="1"/>
  <c r="K51" i="16"/>
  <c r="M27" i="36" s="1" a="1"/>
  <c r="M27" i="36" s="1"/>
  <c r="H27" i="36" s="1"/>
  <c r="I27" i="36" s="1"/>
  <c r="O51" i="16"/>
  <c r="M27" i="13" s="1" a="1"/>
  <c r="M27" i="13" s="1"/>
  <c r="H27" i="13" s="1"/>
  <c r="I27" i="13" s="1"/>
  <c r="H51" i="16"/>
  <c r="M27" i="34" s="1" a="1"/>
  <c r="M27" i="34" s="1"/>
  <c r="M51" i="16"/>
  <c r="M27" i="9" s="1" a="1"/>
  <c r="M27" i="9" s="1"/>
  <c r="H27" i="9" s="1"/>
  <c r="I27" i="9" s="1"/>
  <c r="I141" i="16"/>
  <c r="M117" i="31" s="1" a="1"/>
  <c r="M117" i="31" s="1"/>
  <c r="H117" i="31" s="1"/>
  <c r="I117" i="31" s="1"/>
  <c r="H141" i="16"/>
  <c r="M117" i="34" s="1" a="1"/>
  <c r="M117" i="34" s="1"/>
  <c r="L141" i="16"/>
  <c r="M117" i="30" s="1" a="1"/>
  <c r="M117" i="30" s="1"/>
  <c r="H117" i="30" s="1"/>
  <c r="I117" i="30" s="1"/>
  <c r="F141" i="16"/>
  <c r="M117" i="8" s="1" a="1"/>
  <c r="M117" i="8" s="1"/>
  <c r="H117" i="8" s="1"/>
  <c r="I117" i="8" s="1"/>
  <c r="J141" i="16"/>
  <c r="M117" i="32" s="1" a="1"/>
  <c r="M117" i="32" s="1"/>
  <c r="H117" i="32" s="1"/>
  <c r="I117" i="32" s="1"/>
  <c r="O141" i="16"/>
  <c r="M117" i="13" s="1" a="1"/>
  <c r="M117" i="13" s="1"/>
  <c r="H117" i="13" s="1"/>
  <c r="I117" i="13" s="1"/>
  <c r="E141" i="16"/>
  <c r="M117" i="2" s="1" a="1"/>
  <c r="M117" i="2" s="1"/>
  <c r="I117" i="22" s="1"/>
  <c r="N141" i="16"/>
  <c r="M117" i="11" s="1" a="1"/>
  <c r="M117" i="11" s="1"/>
  <c r="H117" i="11" s="1"/>
  <c r="I117" i="11" s="1"/>
  <c r="M141" i="16"/>
  <c r="M117" i="9" s="1" a="1"/>
  <c r="M117" i="9" s="1"/>
  <c r="K141" i="16"/>
  <c r="M117" i="36" s="1" a="1"/>
  <c r="M117" i="36" s="1"/>
  <c r="H117" i="36" s="1"/>
  <c r="I117" i="36" s="1"/>
  <c r="I33" i="16"/>
  <c r="M9" i="31" s="1" a="1"/>
  <c r="M9" i="31" s="1"/>
  <c r="F85" i="16"/>
  <c r="M61" i="8" s="1" a="1"/>
  <c r="M61" i="8" s="1"/>
  <c r="H61" i="8" s="1"/>
  <c r="I61" i="8" s="1"/>
  <c r="J18" i="36"/>
  <c r="K18" i="36" s="1"/>
  <c r="L18" i="36" s="1"/>
  <c r="J70" i="36"/>
  <c r="K70" i="36" s="1"/>
  <c r="L70" i="36" s="1"/>
  <c r="J87" i="31"/>
  <c r="K87" i="31" s="1"/>
  <c r="L87" i="31" s="1"/>
  <c r="J11" i="36"/>
  <c r="K11" i="36" s="1"/>
  <c r="L11" i="36" s="1"/>
  <c r="H74" i="16"/>
  <c r="M50" i="34" s="1" a="1"/>
  <c r="M50" i="34" s="1"/>
  <c r="H50" i="34" s="1"/>
  <c r="I50" i="34" s="1"/>
  <c r="J95" i="36"/>
  <c r="K95" i="36" s="1"/>
  <c r="L95" i="36" s="1"/>
  <c r="J132" i="16"/>
  <c r="M108" i="32" s="1" a="1"/>
  <c r="M108" i="32" s="1"/>
  <c r="N92" i="16"/>
  <c r="M68" i="11" s="1" a="1"/>
  <c r="M68" i="11" s="1"/>
  <c r="H68" i="11" s="1"/>
  <c r="I68" i="11" s="1"/>
  <c r="J140" i="16"/>
  <c r="M116" i="32" s="1" a="1"/>
  <c r="M116" i="32" s="1"/>
  <c r="AZ415" i="28"/>
  <c r="J78" i="36"/>
  <c r="K78" i="36" s="1"/>
  <c r="L78" i="36" s="1"/>
  <c r="N134" i="16"/>
  <c r="M110" i="11" s="1" a="1"/>
  <c r="M110" i="11" s="1"/>
  <c r="H110" i="11" s="1"/>
  <c r="I110" i="11" s="1"/>
  <c r="K134" i="16"/>
  <c r="M110" i="36" s="1" a="1"/>
  <c r="M110" i="36" s="1"/>
  <c r="H110" i="36" s="1"/>
  <c r="I110" i="36" s="1"/>
  <c r="M134" i="16"/>
  <c r="M110" i="9" s="1" a="1"/>
  <c r="M110" i="9" s="1"/>
  <c r="E134" i="16"/>
  <c r="M110" i="2" s="1" a="1"/>
  <c r="M110" i="2" s="1"/>
  <c r="I110" i="22" s="1"/>
  <c r="J134" i="16"/>
  <c r="M110" i="32" s="1" a="1"/>
  <c r="M110" i="32" s="1"/>
  <c r="H110" i="32" s="1"/>
  <c r="I110" i="32" s="1"/>
  <c r="G134" i="16"/>
  <c r="M110" i="12" s="1" a="1"/>
  <c r="M110" i="12" s="1"/>
  <c r="H110" i="12" s="1"/>
  <c r="I110" i="12" s="1"/>
  <c r="L134" i="16"/>
  <c r="M110" i="30" s="1" a="1"/>
  <c r="M110" i="30" s="1"/>
  <c r="H110" i="30" s="1"/>
  <c r="I110" i="30" s="1"/>
  <c r="O86" i="16"/>
  <c r="M62" i="13" s="1" a="1"/>
  <c r="M62" i="13" s="1"/>
  <c r="J86" i="16"/>
  <c r="M62" i="32" s="1" a="1"/>
  <c r="M62" i="32" s="1"/>
  <c r="H62" i="32" s="1"/>
  <c r="I62" i="32" s="1"/>
  <c r="F86" i="16"/>
  <c r="M62" i="8" s="1" a="1"/>
  <c r="M62" i="8" s="1"/>
  <c r="L86" i="16"/>
  <c r="M62" i="30" s="1" a="1"/>
  <c r="M62" i="30" s="1"/>
  <c r="H62" i="30" s="1"/>
  <c r="I62" i="30" s="1"/>
  <c r="G86" i="16"/>
  <c r="M62" i="12" s="1" a="1"/>
  <c r="M62" i="12" s="1"/>
  <c r="H86" i="16"/>
  <c r="M62" i="34" s="1" a="1"/>
  <c r="M62" i="34" s="1"/>
  <c r="H62" i="34" s="1"/>
  <c r="I62" i="34" s="1"/>
  <c r="M86" i="16"/>
  <c r="M62" i="9" s="1" a="1"/>
  <c r="M62" i="9" s="1"/>
  <c r="H62" i="9" s="1"/>
  <c r="I62" i="9" s="1"/>
  <c r="K86" i="16"/>
  <c r="M62" i="36" s="1" a="1"/>
  <c r="M62" i="36" s="1"/>
  <c r="H62" i="36" s="1"/>
  <c r="I62" i="36" s="1"/>
  <c r="N86" i="16"/>
  <c r="M62" i="11" s="1" a="1"/>
  <c r="M62" i="11" s="1"/>
  <c r="I86" i="16"/>
  <c r="M62" i="31" s="1" a="1"/>
  <c r="M62" i="31" s="1"/>
  <c r="H62" i="31" s="1"/>
  <c r="I62" i="31" s="1"/>
  <c r="E86" i="16"/>
  <c r="M62" i="2" s="1" a="1"/>
  <c r="M62" i="2" s="1"/>
  <c r="M67" i="16"/>
  <c r="M43" i="9" s="1" a="1"/>
  <c r="M43" i="9" s="1"/>
  <c r="H43" i="9" s="1"/>
  <c r="I43" i="9" s="1"/>
  <c r="L67" i="16"/>
  <c r="M43" i="30" s="1" a="1"/>
  <c r="M43" i="30" s="1"/>
  <c r="O67" i="16"/>
  <c r="M43" i="13" s="1" a="1"/>
  <c r="M43" i="13" s="1"/>
  <c r="H43" i="13" s="1"/>
  <c r="I43" i="13" s="1"/>
  <c r="J67" i="16"/>
  <c r="M43" i="32" s="1" a="1"/>
  <c r="M43" i="32" s="1"/>
  <c r="G67" i="16"/>
  <c r="M43" i="12" s="1" a="1"/>
  <c r="M43" i="12" s="1"/>
  <c r="H43" i="12" s="1"/>
  <c r="I43" i="12" s="1"/>
  <c r="F67" i="16"/>
  <c r="M43" i="8" s="1" a="1"/>
  <c r="M43" i="8" s="1"/>
  <c r="E67" i="16"/>
  <c r="M43" i="2" s="1" a="1"/>
  <c r="M43" i="2" s="1"/>
  <c r="I43" i="22" s="1"/>
  <c r="I67" i="16"/>
  <c r="M43" i="31" s="1" a="1"/>
  <c r="M43" i="31" s="1"/>
  <c r="H43" i="31" s="1"/>
  <c r="I43" i="31" s="1"/>
  <c r="N67" i="16"/>
  <c r="M43" i="11" s="1" a="1"/>
  <c r="M43" i="11" s="1"/>
  <c r="N54" i="16"/>
  <c r="M30" i="11" s="1" a="1"/>
  <c r="M30" i="11" s="1"/>
  <c r="H30" i="11" s="1"/>
  <c r="I30" i="11" s="1"/>
  <c r="H54" i="16"/>
  <c r="M30" i="34" s="1" a="1"/>
  <c r="M30" i="34" s="1"/>
  <c r="H30" i="34" s="1"/>
  <c r="I30" i="34" s="1"/>
  <c r="G54" i="16"/>
  <c r="M30" i="12" s="1" a="1"/>
  <c r="M30" i="12" s="1"/>
  <c r="H30" i="12" s="1"/>
  <c r="I30" i="12" s="1"/>
  <c r="J54" i="16"/>
  <c r="M30" i="32" s="1" a="1"/>
  <c r="M30" i="32" s="1"/>
  <c r="H30" i="32" s="1"/>
  <c r="I30" i="32" s="1"/>
  <c r="M54" i="16"/>
  <c r="M30" i="9" s="1" a="1"/>
  <c r="M30" i="9" s="1"/>
  <c r="L54" i="16"/>
  <c r="M30" i="30" s="1" a="1"/>
  <c r="M30" i="30" s="1"/>
  <c r="H30" i="30" s="1"/>
  <c r="I30" i="30" s="1"/>
  <c r="K54" i="16"/>
  <c r="M30" i="36" s="1" a="1"/>
  <c r="M30" i="36" s="1"/>
  <c r="H30" i="36" s="1"/>
  <c r="I30" i="36" s="1"/>
  <c r="I54" i="16"/>
  <c r="M30" i="31" s="1" a="1"/>
  <c r="M30" i="31" s="1"/>
  <c r="H30" i="31" s="1"/>
  <c r="I30" i="31" s="1"/>
  <c r="F54" i="16"/>
  <c r="M30" i="8" s="1" a="1"/>
  <c r="M30" i="8" s="1"/>
  <c r="E54" i="16"/>
  <c r="M30" i="2" s="1" a="1"/>
  <c r="M30" i="2" s="1"/>
  <c r="I30" i="22" s="1"/>
  <c r="H39" i="16"/>
  <c r="M15" i="34" s="1" a="1"/>
  <c r="M15" i="34" s="1"/>
  <c r="H15" i="34" s="1"/>
  <c r="I15" i="34" s="1"/>
  <c r="G39" i="16"/>
  <c r="M15" i="12" s="1" a="1"/>
  <c r="M15" i="12" s="1"/>
  <c r="K39" i="16"/>
  <c r="M15" i="36" s="1" a="1"/>
  <c r="M15" i="36" s="1"/>
  <c r="H15" i="36" s="1"/>
  <c r="I15" i="36" s="1"/>
  <c r="L39" i="16"/>
  <c r="M15" i="30" s="1" a="1"/>
  <c r="M15" i="30" s="1"/>
  <c r="H15" i="30" s="1"/>
  <c r="I15" i="30" s="1"/>
  <c r="F39" i="16"/>
  <c r="M15" i="8" s="1" a="1"/>
  <c r="M15" i="8" s="1"/>
  <c r="H15" i="8" s="1"/>
  <c r="I15" i="8" s="1"/>
  <c r="M39" i="16"/>
  <c r="M15" i="9" s="1" a="1"/>
  <c r="M15" i="9" s="1"/>
  <c r="H15" i="9" s="1"/>
  <c r="I15" i="9" s="1"/>
  <c r="O39" i="16"/>
  <c r="M15" i="13" s="1" a="1"/>
  <c r="M15" i="13" s="1"/>
  <c r="I39" i="16"/>
  <c r="M15" i="31" s="1" a="1"/>
  <c r="M15" i="31" s="1"/>
  <c r="H15" i="31" s="1"/>
  <c r="I15" i="31" s="1"/>
  <c r="J39" i="16"/>
  <c r="M15" i="32" s="1" a="1"/>
  <c r="M15" i="32" s="1"/>
  <c r="N39" i="16"/>
  <c r="M15" i="11" s="1" a="1"/>
  <c r="M15" i="11" s="1"/>
  <c r="H15" i="11" s="1"/>
  <c r="I15" i="11" s="1"/>
  <c r="E39" i="16"/>
  <c r="M15" i="2" s="1" a="1"/>
  <c r="M15" i="2" s="1"/>
  <c r="I15" i="22" s="1"/>
  <c r="E100" i="16"/>
  <c r="M76" i="2" s="1" a="1"/>
  <c r="M76" i="2" s="1"/>
  <c r="I76" i="22" s="1"/>
  <c r="H100" i="16"/>
  <c r="M76" i="34" s="1" a="1"/>
  <c r="M76" i="34" s="1"/>
  <c r="J100" i="16"/>
  <c r="M76" i="32" s="1" a="1"/>
  <c r="M76" i="32" s="1"/>
  <c r="K100" i="16"/>
  <c r="M76" i="36" s="1" a="1"/>
  <c r="M76" i="36" s="1"/>
  <c r="H76" i="36" s="1"/>
  <c r="I76" i="36" s="1"/>
  <c r="F100" i="16"/>
  <c r="M76" i="8" s="1" a="1"/>
  <c r="M76" i="8" s="1"/>
  <c r="H76" i="8" s="1"/>
  <c r="I76" i="8" s="1"/>
  <c r="I100" i="16"/>
  <c r="M76" i="31" s="1" a="1"/>
  <c r="M76" i="31" s="1"/>
  <c r="H76" i="31" s="1"/>
  <c r="I76" i="31" s="1"/>
  <c r="N100" i="16"/>
  <c r="M76" i="11" s="1" a="1"/>
  <c r="M76" i="11" s="1"/>
  <c r="H76" i="11" s="1"/>
  <c r="I76" i="11" s="1"/>
  <c r="O100" i="16"/>
  <c r="M76" i="13" s="1" a="1"/>
  <c r="M76" i="13" s="1"/>
  <c r="L100" i="16"/>
  <c r="M76" i="30" s="1" a="1"/>
  <c r="M76" i="30" s="1"/>
  <c r="H76" i="30" s="1"/>
  <c r="I76" i="30" s="1"/>
  <c r="H133" i="16"/>
  <c r="M109" i="34" s="1" a="1"/>
  <c r="M109" i="34" s="1"/>
  <c r="I133" i="16"/>
  <c r="M109" i="31" s="1" a="1"/>
  <c r="M109" i="31" s="1"/>
  <c r="H109" i="31" s="1"/>
  <c r="I109" i="31" s="1"/>
  <c r="E133" i="16"/>
  <c r="M109" i="2" s="1" a="1"/>
  <c r="M109" i="2" s="1"/>
  <c r="I109" i="22" s="1"/>
  <c r="F133" i="16"/>
  <c r="M109" i="8" s="1" a="1"/>
  <c r="M109" i="8" s="1"/>
  <c r="H109" i="8" s="1"/>
  <c r="I109" i="8" s="1"/>
  <c r="J133" i="16"/>
  <c r="M109" i="32" s="1" a="1"/>
  <c r="M109" i="32" s="1"/>
  <c r="H109" i="32" s="1"/>
  <c r="I109" i="32" s="1"/>
  <c r="K133" i="16"/>
  <c r="M109" i="36" s="1" a="1"/>
  <c r="M109" i="36" s="1"/>
  <c r="H109" i="36" s="1"/>
  <c r="I109" i="36" s="1"/>
  <c r="L87" i="16"/>
  <c r="M63" i="30" s="1" a="1"/>
  <c r="M63" i="30" s="1"/>
  <c r="H63" i="30" s="1"/>
  <c r="I63" i="30" s="1"/>
  <c r="G87" i="16"/>
  <c r="M63" i="12" s="1" a="1"/>
  <c r="M63" i="12" s="1"/>
  <c r="H63" i="12" s="1"/>
  <c r="I63" i="12" s="1"/>
  <c r="H87" i="16"/>
  <c r="M63" i="34" s="1" a="1"/>
  <c r="M63" i="34" s="1"/>
  <c r="H63" i="34" s="1"/>
  <c r="I63" i="34" s="1"/>
  <c r="O87" i="16"/>
  <c r="M63" i="13" s="1" a="1"/>
  <c r="M63" i="13" s="1"/>
  <c r="H63" i="13" s="1"/>
  <c r="I63" i="13" s="1"/>
  <c r="I87" i="16"/>
  <c r="M63" i="31" s="1" a="1"/>
  <c r="M63" i="31" s="1"/>
  <c r="J87" i="16"/>
  <c r="M63" i="32" s="1" a="1"/>
  <c r="M63" i="32" s="1"/>
  <c r="H63" i="32" s="1"/>
  <c r="I63" i="32" s="1"/>
  <c r="M87" i="16"/>
  <c r="M63" i="9" s="1" a="1"/>
  <c r="M63" i="9" s="1"/>
  <c r="F87" i="16"/>
  <c r="M63" i="8" s="1" a="1"/>
  <c r="M63" i="8" s="1"/>
  <c r="H63" i="8" s="1"/>
  <c r="I63" i="8" s="1"/>
  <c r="K87" i="16"/>
  <c r="M63" i="36" s="1" a="1"/>
  <c r="M63" i="36" s="1"/>
  <c r="H63" i="36" s="1"/>
  <c r="I63" i="36" s="1"/>
  <c r="E87" i="16"/>
  <c r="M63" i="2" s="1" a="1"/>
  <c r="M63" i="2" s="1"/>
  <c r="I63" i="22" s="1"/>
  <c r="J71" i="16"/>
  <c r="M47" i="32" s="1" a="1"/>
  <c r="M47" i="32" s="1"/>
  <c r="H47" i="32" s="1"/>
  <c r="I47" i="32" s="1"/>
  <c r="I71" i="16"/>
  <c r="M47" i="31" s="1" a="1"/>
  <c r="M47" i="31" s="1"/>
  <c r="O71" i="16"/>
  <c r="M47" i="13" s="1" a="1"/>
  <c r="M47" i="13" s="1"/>
  <c r="H47" i="13" s="1"/>
  <c r="I47" i="13" s="1"/>
  <c r="E71" i="16"/>
  <c r="M47" i="2" s="1" a="1"/>
  <c r="M47" i="2" s="1"/>
  <c r="N71" i="16"/>
  <c r="M47" i="11" s="1" a="1"/>
  <c r="M47" i="11" s="1"/>
  <c r="H47" i="11" s="1"/>
  <c r="I47" i="11" s="1"/>
  <c r="M77" i="16"/>
  <c r="M53" i="9" s="1" a="1"/>
  <c r="M53" i="9" s="1"/>
  <c r="H53" i="9" s="1"/>
  <c r="I53" i="9" s="1"/>
  <c r="J3" i="36"/>
  <c r="K3" i="36" s="1"/>
  <c r="L3" i="36" s="1"/>
  <c r="J24" i="36"/>
  <c r="K24" i="36" s="1"/>
  <c r="L24" i="36" s="1"/>
  <c r="G72" i="16"/>
  <c r="M48" i="12" s="1" a="1"/>
  <c r="M48" i="12" s="1"/>
  <c r="H70" i="16"/>
  <c r="M46" i="34" s="1" a="1"/>
  <c r="M46" i="34" s="1"/>
  <c r="H46" i="34" s="1"/>
  <c r="I46" i="34" s="1"/>
  <c r="K113" i="16"/>
  <c r="M89" i="36" s="1" a="1"/>
  <c r="M89" i="36" s="1"/>
  <c r="H89" i="36" s="1"/>
  <c r="I89" i="36" s="1"/>
  <c r="M117" i="16"/>
  <c r="M93" i="9" s="1" a="1"/>
  <c r="M93" i="9" s="1"/>
  <c r="H93" i="9" s="1"/>
  <c r="I93" i="9" s="1"/>
  <c r="H98" i="16"/>
  <c r="M74" i="34" s="1" a="1"/>
  <c r="M74" i="34" s="1"/>
  <c r="H74" i="34" s="1"/>
  <c r="I74" i="34" s="1"/>
  <c r="F31" i="16"/>
  <c r="M7" i="8" s="1" a="1"/>
  <c r="M7" i="8" s="1"/>
  <c r="H62" i="16"/>
  <c r="M38" i="34" s="1" a="1"/>
  <c r="M38" i="34" s="1"/>
  <c r="H69" i="16"/>
  <c r="M45" i="34" s="1" a="1"/>
  <c r="M45" i="34" s="1"/>
  <c r="H45" i="34" s="1"/>
  <c r="I45" i="34" s="1"/>
  <c r="I119" i="16"/>
  <c r="M95" i="31" s="1" a="1"/>
  <c r="M95" i="31" s="1"/>
  <c r="L113" i="16"/>
  <c r="K53" i="16"/>
  <c r="M29" i="36" s="1" a="1"/>
  <c r="M29" i="36" s="1"/>
  <c r="H29" i="36" s="1"/>
  <c r="I29" i="36" s="1"/>
  <c r="O41" i="16"/>
  <c r="M17" i="13" s="1" a="1"/>
  <c r="M17" i="13" s="1"/>
  <c r="H17" i="13" s="1"/>
  <c r="I17" i="13" s="1"/>
  <c r="G138" i="16"/>
  <c r="M114" i="12" s="1" a="1"/>
  <c r="M114" i="12" s="1"/>
  <c r="G83" i="16"/>
  <c r="M59" i="12" s="1" a="1"/>
  <c r="M59" i="12" s="1"/>
  <c r="H59" i="12" s="1"/>
  <c r="I59" i="12" s="1"/>
  <c r="J119" i="16"/>
  <c r="M95" i="32" s="1" a="1"/>
  <c r="M95" i="32" s="1"/>
  <c r="O135" i="16"/>
  <c r="M111" i="13" s="1" a="1"/>
  <c r="M111" i="13" s="1"/>
  <c r="H111" i="13" s="1"/>
  <c r="I111" i="13" s="1"/>
  <c r="O48" i="16"/>
  <c r="M24" i="13" s="1" a="1"/>
  <c r="M24" i="13" s="1"/>
  <c r="H24" i="13" s="1"/>
  <c r="I24" i="13" s="1"/>
  <c r="J79" i="16"/>
  <c r="M55" i="32" s="1" a="1"/>
  <c r="M55" i="32" s="1"/>
  <c r="O79" i="16"/>
  <c r="M55" i="13" s="1" a="1"/>
  <c r="M55" i="13" s="1"/>
  <c r="H55" i="13" s="1"/>
  <c r="I55" i="13" s="1"/>
  <c r="L79" i="16"/>
  <c r="M55" i="30" s="1" a="1"/>
  <c r="M55" i="30" s="1"/>
  <c r="I112" i="16"/>
  <c r="M88" i="31" s="1" a="1"/>
  <c r="M88" i="31" s="1"/>
  <c r="H88" i="31" s="1"/>
  <c r="I88" i="31" s="1"/>
  <c r="L112" i="16"/>
  <c r="M88" i="30" s="1" a="1"/>
  <c r="M88" i="30" s="1"/>
  <c r="H88" i="30" s="1"/>
  <c r="I88" i="30" s="1"/>
  <c r="G112" i="16"/>
  <c r="M88" i="12" s="1" a="1"/>
  <c r="M88" i="12" s="1"/>
  <c r="M45" i="16"/>
  <c r="M21" i="9" s="1" a="1"/>
  <c r="M21" i="9" s="1"/>
  <c r="H21" i="9" s="1"/>
  <c r="I21" i="9" s="1"/>
  <c r="J45" i="16"/>
  <c r="M21" i="32" s="1" a="1"/>
  <c r="M21" i="32" s="1"/>
  <c r="N45" i="16"/>
  <c r="M21" i="11" s="1" a="1"/>
  <c r="M21" i="11" s="1"/>
  <c r="H21" i="11" s="1"/>
  <c r="I21" i="11" s="1"/>
  <c r="K45" i="16"/>
  <c r="M21" i="36" s="1" a="1"/>
  <c r="M21" i="36" s="1"/>
  <c r="H21" i="36" s="1"/>
  <c r="I21" i="36" s="1"/>
  <c r="M119" i="16"/>
  <c r="M95" i="9" s="1" a="1"/>
  <c r="M95" i="9" s="1"/>
  <c r="H95" i="9" s="1"/>
  <c r="I95" i="9" s="1"/>
  <c r="L119" i="16"/>
  <c r="M95" i="30" s="1" a="1"/>
  <c r="M95" i="30" s="1"/>
  <c r="H95" i="30" s="1"/>
  <c r="I95" i="30" s="1"/>
  <c r="O124" i="16"/>
  <c r="M100" i="13" s="1" a="1"/>
  <c r="M100" i="13" s="1"/>
  <c r="F124" i="16"/>
  <c r="M100" i="8" s="1" a="1"/>
  <c r="M100" i="8" s="1"/>
  <c r="H100" i="8" s="1"/>
  <c r="I100" i="8" s="1"/>
  <c r="L53" i="16"/>
  <c r="M29" i="30" s="1" a="1"/>
  <c r="M29" i="30" s="1"/>
  <c r="H29" i="30" s="1"/>
  <c r="I29" i="30" s="1"/>
  <c r="G78" i="16"/>
  <c r="M54" i="12" s="1" a="1"/>
  <c r="M54" i="12" s="1"/>
  <c r="H54" i="12" s="1"/>
  <c r="I54" i="12" s="1"/>
  <c r="H124" i="16"/>
  <c r="M100" i="34" s="1" a="1"/>
  <c r="M100" i="34" s="1"/>
  <c r="H100" i="34" s="1"/>
  <c r="I100" i="34" s="1"/>
  <c r="H41" i="16"/>
  <c r="M17" i="34" s="1" a="1"/>
  <c r="M17" i="34" s="1"/>
  <c r="N112" i="16"/>
  <c r="M88" i="11" s="1" a="1"/>
  <c r="M88" i="11" s="1"/>
  <c r="H88" i="11" s="1"/>
  <c r="I88" i="11" s="1"/>
  <c r="H99" i="16"/>
  <c r="M75" i="34" s="1" a="1"/>
  <c r="M75" i="34" s="1"/>
  <c r="I99" i="16"/>
  <c r="M75" i="31" s="1" a="1"/>
  <c r="M75" i="31" s="1"/>
  <c r="H75" i="31" s="1"/>
  <c r="I75" i="31" s="1"/>
  <c r="K88" i="16"/>
  <c r="M64" i="36" s="1" a="1"/>
  <c r="M64" i="36" s="1"/>
  <c r="H64" i="36" s="1"/>
  <c r="I64" i="36" s="1"/>
  <c r="G65" i="16"/>
  <c r="M41" i="12" s="1" a="1"/>
  <c r="M41" i="12" s="1"/>
  <c r="H41" i="12" s="1"/>
  <c r="I41" i="12" s="1"/>
  <c r="M53" i="16"/>
  <c r="M29" i="9" s="1" a="1"/>
  <c r="M29" i="9" s="1"/>
  <c r="H29" i="9" s="1"/>
  <c r="I29" i="9" s="1"/>
  <c r="J138" i="16"/>
  <c r="M114" i="32" s="1" a="1"/>
  <c r="M114" i="32" s="1"/>
  <c r="K30" i="16"/>
  <c r="M6" i="36" s="1" a="1"/>
  <c r="M6" i="36" s="1"/>
  <c r="H6" i="36" s="1"/>
  <c r="I6" i="36" s="1"/>
  <c r="H42" i="16"/>
  <c r="M18" i="34" s="1" a="1"/>
  <c r="M18" i="34" s="1"/>
  <c r="H18" i="34" s="1"/>
  <c r="I18" i="34" s="1"/>
  <c r="F139" i="16"/>
  <c r="M115" i="8" s="1" a="1"/>
  <c r="M115" i="8" s="1"/>
  <c r="H115" i="8" s="1"/>
  <c r="I115" i="8" s="1"/>
  <c r="J87" i="36"/>
  <c r="K87" i="36" s="1"/>
  <c r="L87" i="36" s="1"/>
  <c r="J65" i="16"/>
  <c r="M41" i="32" s="1" a="1"/>
  <c r="M41" i="32" s="1"/>
  <c r="F40" i="16"/>
  <c r="M16" i="8" s="1" a="1"/>
  <c r="M16" i="8" s="1"/>
  <c r="H16" i="8" s="1"/>
  <c r="I16" i="8" s="1"/>
  <c r="H96" i="16"/>
  <c r="M72" i="34" s="1" a="1"/>
  <c r="M72" i="34" s="1"/>
  <c r="G70" i="16"/>
  <c r="M46" i="12" s="1" a="1"/>
  <c r="M46" i="12" s="1"/>
  <c r="H46" i="12" s="1"/>
  <c r="I46" i="12" s="1"/>
  <c r="O31" i="16"/>
  <c r="M7" i="13" s="1" a="1"/>
  <c r="M7" i="13" s="1"/>
  <c r="E83" i="16"/>
  <c r="M59" i="2" s="1" a="1"/>
  <c r="M59" i="2" s="1"/>
  <c r="I59" i="22" s="1"/>
  <c r="F41" i="16"/>
  <c r="M17" i="8" s="1" a="1"/>
  <c r="M17" i="8" s="1"/>
  <c r="L40" i="16"/>
  <c r="M16" i="30" s="1" a="1"/>
  <c r="M16" i="30" s="1"/>
  <c r="E31" i="16"/>
  <c r="M7" i="2" s="1" a="1"/>
  <c r="M7" i="2" s="1"/>
  <c r="I7" i="22" s="1"/>
  <c r="E118" i="16"/>
  <c r="M94" i="2" s="1" a="1"/>
  <c r="M94" i="2" s="1"/>
  <c r="M62" i="16"/>
  <c r="M38" i="9" s="1" a="1"/>
  <c r="M38" i="9" s="1"/>
  <c r="H38" i="9" s="1"/>
  <c r="I38" i="9" s="1"/>
  <c r="H32" i="16"/>
  <c r="M8" i="34" s="1" a="1"/>
  <c r="M8" i="34" s="1"/>
  <c r="H8" i="34" s="1"/>
  <c r="I8" i="34" s="1"/>
  <c r="E112" i="16"/>
  <c r="M88" i="2" s="1" a="1"/>
  <c r="M88" i="2" s="1"/>
  <c r="I88" i="22" s="1"/>
  <c r="L48" i="16"/>
  <c r="M24" i="30" s="1" a="1"/>
  <c r="M24" i="30" s="1"/>
  <c r="H24" i="30" s="1"/>
  <c r="I24" i="30" s="1"/>
  <c r="G45" i="16"/>
  <c r="M21" i="12" s="1" a="1"/>
  <c r="M21" i="12" s="1"/>
  <c r="N69" i="16"/>
  <c r="M45" i="11" s="1" a="1"/>
  <c r="M45" i="11" s="1"/>
  <c r="H45" i="11" s="1"/>
  <c r="I45" i="11" s="1"/>
  <c r="N78" i="16"/>
  <c r="M54" i="11" s="1" a="1"/>
  <c r="M54" i="11" s="1"/>
  <c r="K116" i="16"/>
  <c r="M92" i="36" s="1" a="1"/>
  <c r="M92" i="36" s="1"/>
  <c r="H92" i="36" s="1"/>
  <c r="I92" i="36" s="1"/>
  <c r="H79" i="16"/>
  <c r="M55" i="34" s="1" a="1"/>
  <c r="M55" i="34" s="1"/>
  <c r="H55" i="34" s="1"/>
  <c r="I55" i="34" s="1"/>
  <c r="O32" i="16"/>
  <c r="M8" i="13" s="1" a="1"/>
  <c r="M8" i="13" s="1"/>
  <c r="I113" i="16"/>
  <c r="I52" i="16"/>
  <c r="M28" i="31" s="1" a="1"/>
  <c r="M28" i="31" s="1"/>
  <c r="H28" i="31" s="1"/>
  <c r="I28" i="31" s="1"/>
  <c r="I124" i="16"/>
  <c r="M100" i="31" s="1" a="1"/>
  <c r="M100" i="31" s="1"/>
  <c r="H100" i="31" s="1"/>
  <c r="I100" i="31" s="1"/>
  <c r="O131" i="16"/>
  <c r="M107" i="13" s="1" a="1"/>
  <c r="M107" i="13" s="1"/>
  <c r="H107" i="13" s="1"/>
  <c r="I107" i="13" s="1"/>
  <c r="H78" i="16"/>
  <c r="M54" i="34" s="1" a="1"/>
  <c r="M54" i="34" s="1"/>
  <c r="O102" i="16"/>
  <c r="M78" i="13" s="1" a="1"/>
  <c r="M78" i="13" s="1"/>
  <c r="H78" i="13" s="1"/>
  <c r="I78" i="13" s="1"/>
  <c r="N139" i="16"/>
  <c r="M115" i="11" s="1" a="1"/>
  <c r="M115" i="11" s="1"/>
  <c r="N138" i="16"/>
  <c r="M114" i="11" s="1" a="1"/>
  <c r="M114" i="11" s="1"/>
  <c r="H114" i="11" s="1"/>
  <c r="I114" i="11" s="1"/>
  <c r="I79" i="16"/>
  <c r="M55" i="31" s="1" a="1"/>
  <c r="M55" i="31" s="1"/>
  <c r="L69" i="16"/>
  <c r="M45" i="30" s="1" a="1"/>
  <c r="M45" i="30" s="1"/>
  <c r="H45" i="30" s="1"/>
  <c r="I45" i="30" s="1"/>
  <c r="J22" i="36"/>
  <c r="K22" i="36" s="1"/>
  <c r="L22" i="36" s="1"/>
  <c r="N116" i="16"/>
  <c r="M92" i="11" s="1" a="1"/>
  <c r="M92" i="11" s="1"/>
  <c r="J31" i="16"/>
  <c r="M7" i="32" s="1" a="1"/>
  <c r="M7" i="32" s="1"/>
  <c r="H7" i="32" s="1"/>
  <c r="I7" i="32" s="1"/>
  <c r="N98" i="16"/>
  <c r="M74" i="11" s="1" a="1"/>
  <c r="M74" i="11" s="1"/>
  <c r="H74" i="11" s="1"/>
  <c r="I74" i="11" s="1"/>
  <c r="E45" i="16"/>
  <c r="M21" i="2" s="1" a="1"/>
  <c r="M21" i="2" s="1"/>
  <c r="F48" i="16"/>
  <c r="M24" i="8" s="1" a="1"/>
  <c r="M24" i="8" s="1"/>
  <c r="H24" i="8" s="1"/>
  <c r="I24" i="8" s="1"/>
  <c r="M31" i="16"/>
  <c r="M7" i="9" s="1" a="1"/>
  <c r="M7" i="9" s="1"/>
  <c r="K117" i="16"/>
  <c r="M93" i="36" s="1" a="1"/>
  <c r="M93" i="36" s="1"/>
  <c r="H93" i="36" s="1"/>
  <c r="I93" i="36" s="1"/>
  <c r="J124" i="16"/>
  <c r="M100" i="32" s="1" a="1"/>
  <c r="M100" i="32" s="1"/>
  <c r="N124" i="16"/>
  <c r="M100" i="11" s="1" a="1"/>
  <c r="M100" i="11" s="1"/>
  <c r="H100" i="11" s="1"/>
  <c r="I100" i="11" s="1"/>
  <c r="J98" i="16"/>
  <c r="M74" i="32" s="1" a="1"/>
  <c r="M74" i="32" s="1"/>
  <c r="N32" i="16"/>
  <c r="M8" i="11" s="1" a="1"/>
  <c r="M8" i="11" s="1"/>
  <c r="H8" i="11" s="1"/>
  <c r="I8" i="11" s="1"/>
  <c r="F45" i="16"/>
  <c r="M21" i="8" s="1" a="1"/>
  <c r="M21" i="8" s="1"/>
  <c r="H21" i="8" s="1"/>
  <c r="I21" i="8" s="1"/>
  <c r="J69" i="16"/>
  <c r="M45" i="32" s="1" a="1"/>
  <c r="M45" i="32" s="1"/>
  <c r="F83" i="16"/>
  <c r="M59" i="8" s="1" a="1"/>
  <c r="M59" i="8" s="1"/>
  <c r="H59" i="8" s="1"/>
  <c r="I59" i="8" s="1"/>
  <c r="M65" i="16"/>
  <c r="M41" i="9" s="1" a="1"/>
  <c r="M41" i="9" s="1"/>
  <c r="H41" i="9" s="1"/>
  <c r="I41" i="9" s="1"/>
  <c r="K124" i="16"/>
  <c r="M100" i="36" s="1" a="1"/>
  <c r="M100" i="36" s="1"/>
  <c r="H100" i="36" s="1"/>
  <c r="I100" i="36" s="1"/>
  <c r="K112" i="16"/>
  <c r="M88" i="36" s="1" a="1"/>
  <c r="M88" i="36" s="1"/>
  <c r="H88" i="36" s="1"/>
  <c r="I88" i="36" s="1"/>
  <c r="L65" i="16"/>
  <c r="M41" i="30" s="1" a="1"/>
  <c r="M41" i="30" s="1"/>
  <c r="H112" i="16"/>
  <c r="M88" i="34" s="1" a="1"/>
  <c r="M88" i="34" s="1"/>
  <c r="H88" i="34" s="1"/>
  <c r="I88" i="34" s="1"/>
  <c r="O73" i="16"/>
  <c r="M49" i="13" s="1" a="1"/>
  <c r="M49" i="13" s="1"/>
  <c r="J139" i="16"/>
  <c r="M115" i="32" s="1" a="1"/>
  <c r="M115" i="32" s="1"/>
  <c r="H52" i="16"/>
  <c r="M28" i="34" s="1" a="1"/>
  <c r="M28" i="34" s="1"/>
  <c r="F70" i="16"/>
  <c r="M46" i="8" s="1" a="1"/>
  <c r="M46" i="8" s="1"/>
  <c r="H46" i="8" s="1"/>
  <c r="I46" i="8" s="1"/>
  <c r="M98" i="16"/>
  <c r="M74" i="9" s="1" a="1"/>
  <c r="M74" i="9" s="1"/>
  <c r="H74" i="9" s="1"/>
  <c r="I74" i="9" s="1"/>
  <c r="F112" i="16"/>
  <c r="M88" i="8" s="1" a="1"/>
  <c r="M88" i="8" s="1"/>
  <c r="O119" i="16"/>
  <c r="M95" i="13" s="1" a="1"/>
  <c r="M95" i="13" s="1"/>
  <c r="H95" i="13" s="1"/>
  <c r="I95" i="13" s="1"/>
  <c r="K40" i="16"/>
  <c r="M16" i="36" s="1" a="1"/>
  <c r="M16" i="36" s="1"/>
  <c r="H16" i="36" s="1"/>
  <c r="I16" i="36" s="1"/>
  <c r="F53" i="16"/>
  <c r="M29" i="8" s="1" a="1"/>
  <c r="M29" i="8" s="1"/>
  <c r="H29" i="8" s="1"/>
  <c r="I29" i="8" s="1"/>
  <c r="I117" i="16"/>
  <c r="M93" i="31" s="1" a="1"/>
  <c r="M93" i="31" s="1"/>
  <c r="H93" i="31" s="1"/>
  <c r="I93" i="31" s="1"/>
  <c r="O112" i="16"/>
  <c r="M88" i="13" s="1" a="1"/>
  <c r="M88" i="13" s="1"/>
  <c r="O117" i="16"/>
  <c r="M93" i="13" s="1" a="1"/>
  <c r="M93" i="13" s="1"/>
  <c r="H93" i="13" s="1"/>
  <c r="I93" i="13" s="1"/>
  <c r="J104" i="36"/>
  <c r="K104" i="36" s="1"/>
  <c r="L104" i="36" s="1"/>
  <c r="N70" i="16"/>
  <c r="M46" i="11" s="1" a="1"/>
  <c r="M46" i="11" s="1"/>
  <c r="H46" i="11" s="1"/>
  <c r="I46" i="11" s="1"/>
  <c r="N27" i="16"/>
  <c r="M3" i="11" s="1" a="1"/>
  <c r="M3" i="11" s="1"/>
  <c r="L78" i="16"/>
  <c r="M54" i="30" s="1" a="1"/>
  <c r="M54" i="30" s="1"/>
  <c r="H54" i="30" s="1"/>
  <c r="I54" i="30" s="1"/>
  <c r="N117" i="16"/>
  <c r="M93" i="11" s="1" a="1"/>
  <c r="M93" i="11" s="1"/>
  <c r="H93" i="11" s="1"/>
  <c r="I93" i="11" s="1"/>
  <c r="H131" i="16"/>
  <c r="M107" i="34" s="1" a="1"/>
  <c r="M107" i="34" s="1"/>
  <c r="N31" i="16"/>
  <c r="M7" i="11" s="1" a="1"/>
  <c r="M7" i="11" s="1"/>
  <c r="H7" i="11" s="1"/>
  <c r="I7" i="11" s="1"/>
  <c r="H102" i="16"/>
  <c r="M78" i="34" s="1" a="1"/>
  <c r="M78" i="34" s="1"/>
  <c r="H78" i="34" s="1"/>
  <c r="I78" i="34" s="1"/>
  <c r="H73" i="16"/>
  <c r="M49" i="34" s="1" a="1"/>
  <c r="M49" i="34" s="1"/>
  <c r="H49" i="34" s="1"/>
  <c r="I49" i="34" s="1"/>
  <c r="L98" i="16"/>
  <c r="M74" i="30" s="1" a="1"/>
  <c r="M74" i="30" s="1"/>
  <c r="H74" i="30" s="1"/>
  <c r="I74" i="30" s="1"/>
  <c r="O78" i="16"/>
  <c r="M54" i="13" s="1" a="1"/>
  <c r="M54" i="13" s="1"/>
  <c r="I83" i="16"/>
  <c r="M59" i="31" s="1" a="1"/>
  <c r="M59" i="31" s="1"/>
  <c r="H59" i="31" s="1"/>
  <c r="I59" i="31" s="1"/>
  <c r="J52" i="16"/>
  <c r="M28" i="32" s="1" a="1"/>
  <c r="M28" i="32" s="1"/>
  <c r="J72" i="36"/>
  <c r="K72" i="36" s="1"/>
  <c r="L72" i="36" s="1"/>
  <c r="M38" i="16"/>
  <c r="M14" i="9" s="1" a="1"/>
  <c r="M14" i="9" s="1"/>
  <c r="O38" i="16"/>
  <c r="M14" i="13" s="1" a="1"/>
  <c r="M14" i="13" s="1"/>
  <c r="H14" i="13" s="1"/>
  <c r="I14" i="13" s="1"/>
  <c r="J104" i="16"/>
  <c r="M80" i="32" s="1" a="1"/>
  <c r="M80" i="32" s="1"/>
  <c r="H80" i="32" s="1"/>
  <c r="I80" i="32" s="1"/>
  <c r="N104" i="16"/>
  <c r="M80" i="11" s="1" a="1"/>
  <c r="M80" i="11" s="1"/>
  <c r="L104" i="16"/>
  <c r="M80" i="30" s="1" a="1"/>
  <c r="M80" i="30" s="1"/>
  <c r="H80" i="30" s="1"/>
  <c r="I80" i="30" s="1"/>
  <c r="E89" i="16"/>
  <c r="M65" i="2" s="1" a="1"/>
  <c r="M65" i="2" s="1"/>
  <c r="M89" i="16"/>
  <c r="M65" i="9" s="1" a="1"/>
  <c r="M65" i="9" s="1"/>
  <c r="H65" i="9" s="1"/>
  <c r="I65" i="9" s="1"/>
  <c r="I89" i="16"/>
  <c r="M65" i="31" s="1" a="1"/>
  <c r="M65" i="31" s="1"/>
  <c r="H65" i="31" s="1"/>
  <c r="I65" i="31" s="1"/>
  <c r="O76" i="16"/>
  <c r="M52" i="13" s="1" a="1"/>
  <c r="M52" i="13" s="1"/>
  <c r="H104" i="16"/>
  <c r="M80" i="34" s="1" a="1"/>
  <c r="M80" i="34" s="1"/>
  <c r="H80" i="34" s="1"/>
  <c r="I80" i="34" s="1"/>
  <c r="O99" i="16"/>
  <c r="M75" i="13" s="1" a="1"/>
  <c r="M75" i="13" s="1"/>
  <c r="H31" i="16"/>
  <c r="M7" i="34" s="1" a="1"/>
  <c r="M7" i="34" s="1"/>
  <c r="H7" i="34" s="1"/>
  <c r="I7" i="34" s="1"/>
  <c r="I47" i="16"/>
  <c r="M23" i="31" s="1" a="1"/>
  <c r="M23" i="31" s="1"/>
  <c r="G27" i="16"/>
  <c r="M3" i="12" s="1" a="1"/>
  <c r="M3" i="12" s="1"/>
  <c r="H3" i="12" s="1"/>
  <c r="I3" i="12" s="1"/>
  <c r="G79" i="16"/>
  <c r="M55" i="12" s="1" a="1"/>
  <c r="M55" i="12" s="1"/>
  <c r="H55" i="12" s="1"/>
  <c r="I55" i="12" s="1"/>
  <c r="H89" i="16"/>
  <c r="M65" i="34" s="1" a="1"/>
  <c r="M65" i="34" s="1"/>
  <c r="K52" i="16"/>
  <c r="M28" i="36" s="1" a="1"/>
  <c r="M28" i="36" s="1"/>
  <c r="H28" i="36" s="1"/>
  <c r="I28" i="36" s="1"/>
  <c r="J131" i="16"/>
  <c r="M107" i="32" s="1" a="1"/>
  <c r="M107" i="32" s="1"/>
  <c r="H107" i="32" s="1"/>
  <c r="I107" i="32" s="1"/>
  <c r="E121" i="16"/>
  <c r="M97" i="2" s="1" a="1"/>
  <c r="M97" i="2" s="1"/>
  <c r="H121" i="16"/>
  <c r="M97" i="34" s="1" a="1"/>
  <c r="M97" i="34" s="1"/>
  <c r="H97" i="34" s="1"/>
  <c r="I97" i="34" s="1"/>
  <c r="H116" i="16"/>
  <c r="M92" i="34" s="1" a="1"/>
  <c r="M92" i="34" s="1"/>
  <c r="E96" i="16"/>
  <c r="M72" i="2" s="1" a="1"/>
  <c r="M72" i="2" s="1"/>
  <c r="I72" i="22" s="1"/>
  <c r="J91" i="36"/>
  <c r="K91" i="36" s="1"/>
  <c r="L91" i="36" s="1"/>
  <c r="M69" i="16"/>
  <c r="M45" i="9" s="1" a="1"/>
  <c r="M45" i="9" s="1"/>
  <c r="H45" i="9" s="1"/>
  <c r="I45" i="9" s="1"/>
  <c r="L38" i="16"/>
  <c r="M14" i="30" s="1" a="1"/>
  <c r="M14" i="30" s="1"/>
  <c r="N89" i="16"/>
  <c r="M65" i="11" s="1" a="1"/>
  <c r="M65" i="11" s="1"/>
  <c r="H65" i="11" s="1"/>
  <c r="I65" i="11" s="1"/>
  <c r="N48" i="16"/>
  <c r="M24" i="11" s="1" a="1"/>
  <c r="M24" i="11" s="1"/>
  <c r="H24" i="11" s="1"/>
  <c r="I24" i="11" s="1"/>
  <c r="F52" i="16"/>
  <c r="M28" i="8" s="1" a="1"/>
  <c r="M28" i="8" s="1"/>
  <c r="E41" i="16"/>
  <c r="M17" i="2" s="1" a="1"/>
  <c r="M17" i="2" s="1"/>
  <c r="I17" i="22" s="1"/>
  <c r="E48" i="16"/>
  <c r="M24" i="2" s="1" a="1"/>
  <c r="M24" i="2" s="1"/>
  <c r="I24" i="22" s="1"/>
  <c r="O120" i="16"/>
  <c r="M96" i="13" s="1" a="1"/>
  <c r="M96" i="13" s="1"/>
  <c r="H96" i="13" s="1"/>
  <c r="I96" i="13" s="1"/>
  <c r="K121" i="16"/>
  <c r="M97" i="36" s="1" a="1"/>
  <c r="M97" i="36" s="1"/>
  <c r="H97" i="36" s="1"/>
  <c r="I97" i="36" s="1"/>
  <c r="L96" i="16"/>
  <c r="M72" i="30" s="1" a="1"/>
  <c r="M72" i="30" s="1"/>
  <c r="H65" i="16"/>
  <c r="M41" i="34" s="1" a="1"/>
  <c r="M41" i="34" s="1"/>
  <c r="H41" i="34" s="1"/>
  <c r="I41" i="34" s="1"/>
  <c r="J13" i="36"/>
  <c r="K13" i="36" s="1"/>
  <c r="L13" i="36" s="1"/>
  <c r="N72" i="16"/>
  <c r="M48" i="11" s="1" a="1"/>
  <c r="M48" i="11" s="1"/>
  <c r="H48" i="11" s="1"/>
  <c r="I48" i="11" s="1"/>
  <c r="F72" i="16"/>
  <c r="M48" i="8" s="1" a="1"/>
  <c r="M48" i="8" s="1"/>
  <c r="I31" i="16"/>
  <c r="M7" i="31" s="1" a="1"/>
  <c r="M7" i="31" s="1"/>
  <c r="H7" i="31" s="1"/>
  <c r="I7" i="31" s="1"/>
  <c r="G98" i="16"/>
  <c r="M74" i="12" s="1" a="1"/>
  <c r="M74" i="12" s="1"/>
  <c r="H74" i="12" s="1"/>
  <c r="I74" i="12" s="1"/>
  <c r="I78" i="16"/>
  <c r="M54" i="31" s="1" a="1"/>
  <c r="M54" i="31" s="1"/>
  <c r="J73" i="16"/>
  <c r="M49" i="32" s="1" a="1"/>
  <c r="M49" i="32" s="1"/>
  <c r="H49" i="32" s="1"/>
  <c r="I49" i="32" s="1"/>
  <c r="M76" i="16"/>
  <c r="M52" i="9" s="1" a="1"/>
  <c r="M52" i="9" s="1"/>
  <c r="H52" i="9" s="1"/>
  <c r="I52" i="9" s="1"/>
  <c r="I41" i="16"/>
  <c r="M17" i="31" s="1" a="1"/>
  <c r="M17" i="31" s="1"/>
  <c r="H17" i="31" s="1"/>
  <c r="I17" i="31" s="1"/>
  <c r="N53" i="16"/>
  <c r="M29" i="11" s="1" a="1"/>
  <c r="M29" i="11" s="1"/>
  <c r="H29" i="11" s="1"/>
  <c r="I29" i="11" s="1"/>
  <c r="N135" i="16"/>
  <c r="M111" i="11" s="1" a="1"/>
  <c r="M111" i="11" s="1"/>
  <c r="F117" i="16"/>
  <c r="M93" i="8" s="1" a="1"/>
  <c r="M93" i="8" s="1"/>
  <c r="H93" i="8" s="1"/>
  <c r="I93" i="8" s="1"/>
  <c r="G96" i="16"/>
  <c r="M72" i="12" s="1" a="1"/>
  <c r="M72" i="12" s="1"/>
  <c r="K38" i="16"/>
  <c r="M14" i="36" s="1" a="1"/>
  <c r="M14" i="36" s="1"/>
  <c r="H14" i="36" s="1"/>
  <c r="I14" i="36" s="1"/>
  <c r="H139" i="16"/>
  <c r="M115" i="34" s="1" a="1"/>
  <c r="M115" i="34" s="1"/>
  <c r="J32" i="16"/>
  <c r="M8" i="32" s="1" a="1"/>
  <c r="M8" i="32" s="1"/>
  <c r="H8" i="32" s="1"/>
  <c r="I8" i="32" s="1"/>
  <c r="N41" i="16"/>
  <c r="M17" i="11" s="1" a="1"/>
  <c r="M17" i="11" s="1"/>
  <c r="H17" i="11" s="1"/>
  <c r="I17" i="11" s="1"/>
  <c r="F119" i="16"/>
  <c r="M95" i="8" s="1" a="1"/>
  <c r="M95" i="8" s="1"/>
  <c r="O62" i="16"/>
  <c r="M38" i="13" s="1" a="1"/>
  <c r="M38" i="13" s="1"/>
  <c r="H38" i="13" s="1"/>
  <c r="I38" i="13" s="1"/>
  <c r="G139" i="16"/>
  <c r="M115" i="12" s="1" a="1"/>
  <c r="M115" i="12" s="1"/>
  <c r="H115" i="12" s="1"/>
  <c r="I115" i="12" s="1"/>
  <c r="I42" i="16"/>
  <c r="M18" i="31" s="1" a="1"/>
  <c r="M18" i="31" s="1"/>
  <c r="H18" i="31" s="1"/>
  <c r="I18" i="31" s="1"/>
  <c r="L116" i="16"/>
  <c r="M92" i="30" s="1" a="1"/>
  <c r="M92" i="30" s="1"/>
  <c r="H92" i="30" s="1"/>
  <c r="I92" i="30" s="1"/>
  <c r="F121" i="16"/>
  <c r="M97" i="8" s="1" a="1"/>
  <c r="M97" i="8" s="1"/>
  <c r="F98" i="16"/>
  <c r="M74" i="8" s="1" a="1"/>
  <c r="M74" i="8" s="1"/>
  <c r="H74" i="8" s="1"/>
  <c r="I74" i="8" s="1"/>
  <c r="M116" i="16"/>
  <c r="M92" i="9" s="1" a="1"/>
  <c r="M92" i="9" s="1"/>
  <c r="J115" i="36"/>
  <c r="K115" i="36" s="1"/>
  <c r="L115" i="36" s="1"/>
  <c r="N118" i="16"/>
  <c r="M94" i="11" s="1" a="1"/>
  <c r="M94" i="11" s="1"/>
  <c r="H94" i="11" s="1"/>
  <c r="I94" i="11" s="1"/>
  <c r="F118" i="16"/>
  <c r="M94" i="8" s="1" a="1"/>
  <c r="M94" i="8" s="1"/>
  <c r="H94" i="8" s="1"/>
  <c r="I94" i="8" s="1"/>
  <c r="N40" i="16"/>
  <c r="M16" i="11" s="1" a="1"/>
  <c r="M16" i="11" s="1"/>
  <c r="H16" i="11" s="1"/>
  <c r="I16" i="11" s="1"/>
  <c r="O40" i="16"/>
  <c r="M16" i="13" s="1" a="1"/>
  <c r="M16" i="13" s="1"/>
  <c r="H16" i="13" s="1"/>
  <c r="I16" i="13" s="1"/>
  <c r="M40" i="16"/>
  <c r="M16" i="9" s="1" a="1"/>
  <c r="M16" i="9" s="1"/>
  <c r="H16" i="9" s="1"/>
  <c r="I16" i="9" s="1"/>
  <c r="G99" i="16"/>
  <c r="M75" i="12" s="1" a="1"/>
  <c r="M75" i="12" s="1"/>
  <c r="H75" i="12" s="1"/>
  <c r="I75" i="12" s="1"/>
  <c r="L99" i="16"/>
  <c r="M75" i="30" s="1" a="1"/>
  <c r="M75" i="30" s="1"/>
  <c r="H75" i="30" s="1"/>
  <c r="I75" i="30" s="1"/>
  <c r="E99" i="16"/>
  <c r="M75" i="2" s="1" a="1"/>
  <c r="M75" i="2" s="1"/>
  <c r="I75" i="22" s="1"/>
  <c r="E117" i="16"/>
  <c r="M93" i="2" s="1" a="1"/>
  <c r="M93" i="2" s="1"/>
  <c r="I93" i="22" s="1"/>
  <c r="M73" i="16"/>
  <c r="M49" i="9" s="1" a="1"/>
  <c r="M49" i="9" s="1"/>
  <c r="H49" i="9" s="1"/>
  <c r="I49" i="9" s="1"/>
  <c r="E70" i="16"/>
  <c r="M46" i="2" s="1" a="1"/>
  <c r="M46" i="2" s="1"/>
  <c r="I46" i="22" s="1"/>
  <c r="O139" i="16"/>
  <c r="M115" i="13" s="1" a="1"/>
  <c r="M115" i="13" s="1"/>
  <c r="H115" i="13" s="1"/>
  <c r="I115" i="13" s="1"/>
  <c r="G102" i="16"/>
  <c r="M78" i="12" s="1" a="1"/>
  <c r="M78" i="12" s="1"/>
  <c r="H78" i="12" s="1"/>
  <c r="I78" i="12" s="1"/>
  <c r="O65" i="16"/>
  <c r="M41" i="13" s="1" a="1"/>
  <c r="M41" i="13" s="1"/>
  <c r="H41" i="13" s="1"/>
  <c r="I41" i="13" s="1"/>
  <c r="N83" i="16"/>
  <c r="M59" i="11" s="1" a="1"/>
  <c r="M59" i="11" s="1"/>
  <c r="H59" i="11" s="1"/>
  <c r="I59" i="11" s="1"/>
  <c r="K32" i="16"/>
  <c r="M8" i="36" s="1" a="1"/>
  <c r="M8" i="36" s="1"/>
  <c r="H8" i="36" s="1"/>
  <c r="I8" i="36" s="1"/>
  <c r="L32" i="16"/>
  <c r="M8" i="30" s="1" a="1"/>
  <c r="M8" i="30" s="1"/>
  <c r="H8" i="30" s="1"/>
  <c r="I8" i="30" s="1"/>
  <c r="G73" i="16"/>
  <c r="M49" i="12" s="1" a="1"/>
  <c r="M49" i="12" s="1"/>
  <c r="H49" i="12" s="1"/>
  <c r="I49" i="12" s="1"/>
  <c r="F42" i="16"/>
  <c r="M18" i="8" s="1" a="1"/>
  <c r="M18" i="8" s="1"/>
  <c r="H18" i="8" s="1"/>
  <c r="I18" i="8" s="1"/>
  <c r="J112" i="16"/>
  <c r="M88" i="32" s="1" a="1"/>
  <c r="M88" i="32" s="1"/>
  <c r="H88" i="32" s="1"/>
  <c r="I88" i="32" s="1"/>
  <c r="M30" i="16"/>
  <c r="M6" i="9" s="1" a="1"/>
  <c r="M6" i="9" s="1"/>
  <c r="E52" i="16"/>
  <c r="M28" i="2" s="1" a="1"/>
  <c r="M28" i="2" s="1"/>
  <c r="I28" i="22" s="1"/>
  <c r="M124" i="16"/>
  <c r="M100" i="9" s="1" a="1"/>
  <c r="M100" i="9" s="1"/>
  <c r="H38" i="16"/>
  <c r="M14" i="34" s="1" a="1"/>
  <c r="M14" i="34" s="1"/>
  <c r="H14" i="34" s="1"/>
  <c r="I14" i="34" s="1"/>
  <c r="M52" i="16"/>
  <c r="M28" i="9" s="1" a="1"/>
  <c r="M28" i="9" s="1"/>
  <c r="I76" i="16"/>
  <c r="M52" i="31" s="1" a="1"/>
  <c r="M52" i="31" s="1"/>
  <c r="H52" i="31" s="1"/>
  <c r="I52" i="31" s="1"/>
  <c r="M41" i="16"/>
  <c r="M17" i="9" s="1" a="1"/>
  <c r="M17" i="9" s="1"/>
  <c r="H17" i="9" s="1"/>
  <c r="I17" i="9" s="1"/>
  <c r="K99" i="16"/>
  <c r="M75" i="36" s="1" a="1"/>
  <c r="M75" i="36" s="1"/>
  <c r="H75" i="36" s="1"/>
  <c r="I75" i="36" s="1"/>
  <c r="I139" i="16"/>
  <c r="M115" i="31" s="1" a="1"/>
  <c r="M115" i="31" s="1"/>
  <c r="H115" i="31" s="1"/>
  <c r="I115" i="31" s="1"/>
  <c r="O98" i="16"/>
  <c r="M74" i="13" s="1" a="1"/>
  <c r="M74" i="13" s="1"/>
  <c r="H74" i="13" s="1"/>
  <c r="I74" i="13" s="1"/>
  <c r="H138" i="16"/>
  <c r="M114" i="34" s="1" a="1"/>
  <c r="M114" i="34" s="1"/>
  <c r="H114" i="34" s="1"/>
  <c r="I114" i="34" s="1"/>
  <c r="N65" i="16"/>
  <c r="M41" i="11" s="1" a="1"/>
  <c r="M41" i="11" s="1"/>
  <c r="H41" i="11" s="1"/>
  <c r="I41" i="11" s="1"/>
  <c r="F32" i="16"/>
  <c r="M8" i="8" s="1" a="1"/>
  <c r="M8" i="8" s="1"/>
  <c r="I30" i="16"/>
  <c r="M6" i="31" s="1" a="1"/>
  <c r="M6" i="31" s="1"/>
  <c r="H6" i="31" s="1"/>
  <c r="I6" i="31" s="1"/>
  <c r="G52" i="16"/>
  <c r="M28" i="12" s="1" a="1"/>
  <c r="M28" i="12" s="1"/>
  <c r="N99" i="16"/>
  <c r="M75" i="11" s="1" a="1"/>
  <c r="M75" i="11" s="1"/>
  <c r="H75" i="11" s="1"/>
  <c r="I75" i="11" s="1"/>
  <c r="O69" i="16"/>
  <c r="M45" i="13" s="1" a="1"/>
  <c r="M45" i="13" s="1"/>
  <c r="H45" i="13" s="1"/>
  <c r="I45" i="13" s="1"/>
  <c r="G69" i="16"/>
  <c r="M45" i="12" s="1" a="1"/>
  <c r="M45" i="12" s="1"/>
  <c r="H45" i="12" s="1"/>
  <c r="I45" i="12" s="1"/>
  <c r="J114" i="36"/>
  <c r="K114" i="36" s="1"/>
  <c r="L114" i="36" s="1"/>
  <c r="L45" i="16"/>
  <c r="M21" i="30" s="1" a="1"/>
  <c r="M21" i="30" s="1"/>
  <c r="O121" i="16"/>
  <c r="M97" i="13" s="1" a="1"/>
  <c r="M97" i="13" s="1"/>
  <c r="E47" i="16"/>
  <c r="M23" i="2" s="1" a="1"/>
  <c r="M23" i="2" s="1"/>
  <c r="I23" i="22" s="1"/>
  <c r="K118" i="16"/>
  <c r="M94" i="36" s="1" a="1"/>
  <c r="M94" i="36" s="1"/>
  <c r="H94" i="36" s="1"/>
  <c r="I94" i="36" s="1"/>
  <c r="G131" i="16"/>
  <c r="M107" i="12" s="1" a="1"/>
  <c r="M107" i="12" s="1"/>
  <c r="H107" i="12" s="1"/>
  <c r="I107" i="12" s="1"/>
  <c r="L89" i="16"/>
  <c r="M65" i="30" s="1" a="1"/>
  <c r="M65" i="30" s="1"/>
  <c r="E104" i="16"/>
  <c r="M80" i="2" s="1" a="1"/>
  <c r="M80" i="2" s="1"/>
  <c r="I80" i="22" s="1"/>
  <c r="E139" i="16"/>
  <c r="M115" i="2" s="1" a="1"/>
  <c r="M115" i="2" s="1"/>
  <c r="I115" i="22" s="1"/>
  <c r="M121" i="16"/>
  <c r="M97" i="9" s="1" a="1"/>
  <c r="M97" i="9" s="1"/>
  <c r="H97" i="9" s="1"/>
  <c r="I97" i="9" s="1"/>
  <c r="L139" i="16"/>
  <c r="M115" i="30" s="1" a="1"/>
  <c r="M115" i="30" s="1"/>
  <c r="O42" i="16"/>
  <c r="M18" i="13" s="1" a="1"/>
  <c r="M18" i="13" s="1"/>
  <c r="H18" i="13" s="1"/>
  <c r="I18" i="13" s="1"/>
  <c r="M96" i="16"/>
  <c r="M72" i="9" s="1" a="1"/>
  <c r="M72" i="9" s="1"/>
  <c r="H72" i="9" s="1"/>
  <c r="I72" i="9" s="1"/>
  <c r="O53" i="16"/>
  <c r="M29" i="13" s="1" a="1"/>
  <c r="M29" i="13" s="1"/>
  <c r="H29" i="13" s="1"/>
  <c r="I29" i="13" s="1"/>
  <c r="G38" i="16"/>
  <c r="M14" i="12" s="1" a="1"/>
  <c r="M14" i="12" s="1"/>
  <c r="H14" i="12" s="1"/>
  <c r="I14" i="12" s="1"/>
  <c r="L138" i="16"/>
  <c r="M114" i="30" s="1" a="1"/>
  <c r="M114" i="30" s="1"/>
  <c r="H114" i="30" s="1"/>
  <c r="I114" i="30" s="1"/>
  <c r="I96" i="16"/>
  <c r="M72" i="31" s="1" a="1"/>
  <c r="M72" i="31" s="1"/>
  <c r="H72" i="31" s="1"/>
  <c r="I72" i="31" s="1"/>
  <c r="M120" i="16"/>
  <c r="M96" i="9" s="1" a="1"/>
  <c r="M96" i="9" s="1"/>
  <c r="H96" i="9" s="1"/>
  <c r="I96" i="9" s="1"/>
  <c r="J121" i="16"/>
  <c r="M97" i="32" s="1" a="1"/>
  <c r="M97" i="32" s="1"/>
  <c r="F96" i="16"/>
  <c r="M72" i="8" s="1" a="1"/>
  <c r="M72" i="8" s="1"/>
  <c r="H72" i="8" s="1"/>
  <c r="I72" i="8" s="1"/>
  <c r="G62" i="16"/>
  <c r="M38" i="12" s="1" a="1"/>
  <c r="M38" i="12" s="1"/>
  <c r="F62" i="16"/>
  <c r="M38" i="8" s="1" a="1"/>
  <c r="M38" i="8" s="1"/>
  <c r="H38" i="8" s="1"/>
  <c r="I38" i="8" s="1"/>
  <c r="M135" i="16"/>
  <c r="M111" i="9" s="1" a="1"/>
  <c r="M111" i="9" s="1"/>
  <c r="H111" i="9" s="1"/>
  <c r="I111" i="9" s="1"/>
  <c r="L135" i="16"/>
  <c r="M111" i="30" s="1" a="1"/>
  <c r="M111" i="30" s="1"/>
  <c r="H111" i="30" s="1"/>
  <c r="I111" i="30" s="1"/>
  <c r="M83" i="16"/>
  <c r="M59" i="9" s="1" a="1"/>
  <c r="M59" i="9" s="1"/>
  <c r="H59" i="9" s="1"/>
  <c r="I59" i="9" s="1"/>
  <c r="O83" i="16"/>
  <c r="M59" i="13" s="1" a="1"/>
  <c r="M59" i="13" s="1"/>
  <c r="E88" i="16"/>
  <c r="M64" i="2" s="1" a="1"/>
  <c r="M64" i="2" s="1"/>
  <c r="I64" i="22" s="1"/>
  <c r="G88" i="16"/>
  <c r="M64" i="12" s="1" a="1"/>
  <c r="M64" i="12" s="1"/>
  <c r="H64" i="12" s="1"/>
  <c r="I64" i="12" s="1"/>
  <c r="F88" i="16"/>
  <c r="M64" i="8" s="1" a="1"/>
  <c r="M64" i="8" s="1"/>
  <c r="H64" i="8" s="1"/>
  <c r="I64" i="8" s="1"/>
  <c r="N131" i="16"/>
  <c r="M107" i="11" s="1" a="1"/>
  <c r="M107" i="11" s="1"/>
  <c r="H107" i="11" s="1"/>
  <c r="I107" i="11" s="1"/>
  <c r="I53" i="16"/>
  <c r="M29" i="31" s="1" a="1"/>
  <c r="M29" i="31" s="1"/>
  <c r="H29" i="31" s="1"/>
  <c r="I29" i="31" s="1"/>
  <c r="N88" i="16"/>
  <c r="M64" i="11" s="1" a="1"/>
  <c r="M64" i="11" s="1"/>
  <c r="H64" i="11" s="1"/>
  <c r="I64" i="11" s="1"/>
  <c r="I45" i="16"/>
  <c r="M21" i="31" s="1" a="1"/>
  <c r="M21" i="31" s="1"/>
  <c r="H21" i="31" s="1"/>
  <c r="I21" i="31" s="1"/>
  <c r="G40" i="16"/>
  <c r="M16" i="12" s="1" a="1"/>
  <c r="M16" i="12" s="1"/>
  <c r="H16" i="12" s="1"/>
  <c r="I16" i="12" s="1"/>
  <c r="O138" i="16"/>
  <c r="M114" i="13" s="1" a="1"/>
  <c r="M114" i="13" s="1"/>
  <c r="K89" i="16"/>
  <c r="M65" i="36" s="1" a="1"/>
  <c r="M65" i="36" s="1"/>
  <c r="H65" i="36" s="1"/>
  <c r="I65" i="36" s="1"/>
  <c r="L131" i="16"/>
  <c r="M107" i="30" s="1" a="1"/>
  <c r="M107" i="30" s="1"/>
  <c r="H107" i="30" s="1"/>
  <c r="I107" i="30" s="1"/>
  <c r="J38" i="16"/>
  <c r="M14" i="32" s="1" a="1"/>
  <c r="M14" i="32" s="1"/>
  <c r="J42" i="16"/>
  <c r="M18" i="32" s="1" a="1"/>
  <c r="M18" i="32" s="1"/>
  <c r="H18" i="32" s="1"/>
  <c r="I18" i="32" s="1"/>
  <c r="I131" i="16"/>
  <c r="M107" i="31" s="1" a="1"/>
  <c r="M107" i="31" s="1"/>
  <c r="H107" i="31" s="1"/>
  <c r="I107" i="31" s="1"/>
  <c r="G30" i="16"/>
  <c r="M6" i="12" s="1" a="1"/>
  <c r="M6" i="12" s="1"/>
  <c r="H6" i="12" s="1"/>
  <c r="I6" i="12" s="1"/>
  <c r="I73" i="16"/>
  <c r="M49" i="31" s="1" a="1"/>
  <c r="M49" i="31" s="1"/>
  <c r="H49" i="31" s="1"/>
  <c r="I49" i="31" s="1"/>
  <c r="L118" i="16"/>
  <c r="M94" i="30" s="1" a="1"/>
  <c r="M94" i="30" s="1"/>
  <c r="G124" i="16"/>
  <c r="M100" i="12" s="1" a="1"/>
  <c r="M100" i="12" s="1"/>
  <c r="H100" i="12" s="1"/>
  <c r="I100" i="12" s="1"/>
  <c r="J99" i="16"/>
  <c r="M75" i="32" s="1" a="1"/>
  <c r="M75" i="32" s="1"/>
  <c r="H75" i="32" s="1"/>
  <c r="I75" i="32" s="1"/>
  <c r="N62" i="16"/>
  <c r="M38" i="11" s="1" a="1"/>
  <c r="M38" i="11" s="1"/>
  <c r="H38" i="11" s="1"/>
  <c r="I38" i="11" s="1"/>
  <c r="M104" i="16"/>
  <c r="M80" i="9" s="1" a="1"/>
  <c r="M80" i="9" s="1"/>
  <c r="H80" i="9" s="1"/>
  <c r="I80" i="9" s="1"/>
  <c r="I38" i="16"/>
  <c r="M14" i="31" s="1" a="1"/>
  <c r="M14" i="31" s="1"/>
  <c r="H14" i="31" s="1"/>
  <c r="I14" i="31" s="1"/>
  <c r="F79" i="16"/>
  <c r="M55" i="8" s="1" a="1"/>
  <c r="M55" i="8" s="1"/>
  <c r="H55" i="8" s="1"/>
  <c r="I55" i="8" s="1"/>
  <c r="K98" i="16"/>
  <c r="M74" i="36" s="1" a="1"/>
  <c r="M74" i="36" s="1"/>
  <c r="H74" i="36" s="1"/>
  <c r="I74" i="36" s="1"/>
  <c r="M138" i="16"/>
  <c r="M114" i="9" s="1" a="1"/>
  <c r="M114" i="9" s="1"/>
  <c r="H114" i="9" s="1"/>
  <c r="I114" i="9" s="1"/>
  <c r="H83" i="16"/>
  <c r="M59" i="34" s="1" a="1"/>
  <c r="M59" i="34" s="1"/>
  <c r="H59" i="34" s="1"/>
  <c r="I59" i="34" s="1"/>
  <c r="M139" i="16"/>
  <c r="M115" i="9" s="1" a="1"/>
  <c r="M115" i="9" s="1"/>
  <c r="H115" i="9" s="1"/>
  <c r="I115" i="9" s="1"/>
  <c r="N120" i="16"/>
  <c r="M96" i="11" s="1" a="1"/>
  <c r="M96" i="11" s="1"/>
  <c r="H96" i="11" s="1"/>
  <c r="I96" i="11" s="1"/>
  <c r="H37" i="16"/>
  <c r="M13" i="34" s="1" a="1"/>
  <c r="M13" i="34" s="1"/>
  <c r="H13" i="34" s="1"/>
  <c r="I13" i="34" s="1"/>
  <c r="E115" i="16"/>
  <c r="M91" i="2" s="1" a="1"/>
  <c r="M91" i="2" s="1"/>
  <c r="I91" i="22" s="1"/>
  <c r="F81" i="16"/>
  <c r="M57" i="8" s="1" a="1"/>
  <c r="M57" i="8" s="1"/>
  <c r="F68" i="16"/>
  <c r="M44" i="8" s="1" a="1"/>
  <c r="M44" i="8" s="1"/>
  <c r="H44" i="8" s="1"/>
  <c r="I44" i="8" s="1"/>
  <c r="I115" i="16"/>
  <c r="M91" i="31" s="1" a="1"/>
  <c r="M91" i="31" s="1"/>
  <c r="H91" i="31" s="1"/>
  <c r="I91" i="31" s="1"/>
  <c r="G68" i="16"/>
  <c r="M44" i="12" s="1" a="1"/>
  <c r="M44" i="12" s="1"/>
  <c r="H44" i="12" s="1"/>
  <c r="I44" i="12" s="1"/>
  <c r="L68" i="16"/>
  <c r="M44" i="30" s="1" a="1"/>
  <c r="M44" i="30" s="1"/>
  <c r="H44" i="30" s="1"/>
  <c r="I44" i="30" s="1"/>
  <c r="H68" i="16"/>
  <c r="M44" i="34" s="1" a="1"/>
  <c r="M44" i="34" s="1"/>
  <c r="H44" i="34" s="1"/>
  <c r="I44" i="34" s="1"/>
  <c r="N68" i="16"/>
  <c r="M44" i="11" s="1" a="1"/>
  <c r="M44" i="11" s="1"/>
  <c r="H44" i="11" s="1"/>
  <c r="I44" i="11" s="1"/>
  <c r="AZ283" i="28"/>
  <c r="AZ299" i="28"/>
  <c r="AZ286" i="28"/>
  <c r="AK182" i="28"/>
  <c r="AK160" i="28"/>
  <c r="AZ307" i="28"/>
  <c r="AZ294" i="28"/>
  <c r="AZ281" i="28"/>
  <c r="AZ278" i="28"/>
  <c r="AZ306" i="28"/>
  <c r="AZ293" i="28"/>
  <c r="AZ290" i="28"/>
  <c r="AZ289" i="28"/>
  <c r="AZ305" i="28"/>
  <c r="AZ302" i="28"/>
  <c r="AZ301" i="28"/>
  <c r="AZ288" i="28"/>
  <c r="AK169" i="28"/>
  <c r="AK155" i="28"/>
  <c r="AZ285" i="28"/>
  <c r="AZ284" i="28"/>
  <c r="AZ300" i="28"/>
  <c r="AK156" i="28"/>
  <c r="AK170" i="28"/>
  <c r="AZ297" i="28"/>
  <c r="AZ296" i="28"/>
  <c r="AZ280" i="28"/>
  <c r="AZ308" i="28"/>
  <c r="AZ292" i="28"/>
  <c r="AZ279" i="28"/>
  <c r="AK175" i="28"/>
  <c r="AK177" i="28"/>
  <c r="AZ304" i="28"/>
  <c r="AZ291" i="28"/>
  <c r="BA23" i="28"/>
  <c r="AZ287" i="28"/>
  <c r="AK173" i="28"/>
  <c r="AK159" i="28"/>
  <c r="AK178" i="28"/>
  <c r="AK174" i="28"/>
  <c r="AK161" i="28"/>
  <c r="AK181" i="28"/>
  <c r="AK183" i="28"/>
  <c r="K202" i="16"/>
  <c r="K201" i="16"/>
  <c r="K190" i="16"/>
  <c r="K191" i="16"/>
  <c r="K194" i="16"/>
  <c r="K186" i="16"/>
  <c r="K203" i="16"/>
  <c r="K177" i="16"/>
  <c r="K179" i="16"/>
  <c r="K183" i="16"/>
  <c r="K188" i="16"/>
  <c r="K193" i="16"/>
  <c r="K197" i="16"/>
  <c r="K184" i="16"/>
  <c r="K196" i="16"/>
  <c r="K189" i="16"/>
  <c r="K147" i="16"/>
  <c r="K192" i="16"/>
  <c r="K195" i="16"/>
  <c r="K182" i="16"/>
  <c r="K199" i="16"/>
  <c r="K178" i="16"/>
  <c r="K181" i="16"/>
  <c r="K180" i="16"/>
  <c r="K204" i="16"/>
  <c r="K198" i="16"/>
  <c r="K200" i="16"/>
  <c r="K176" i="16"/>
  <c r="K185" i="16"/>
  <c r="K187" i="16"/>
  <c r="E83" i="12"/>
  <c r="F83" i="12" s="1"/>
  <c r="E111" i="8"/>
  <c r="F111" i="8" s="1"/>
  <c r="H111" i="8"/>
  <c r="I111" i="8" s="1"/>
  <c r="E112" i="31"/>
  <c r="F112" i="31" s="1"/>
  <c r="E7" i="9"/>
  <c r="F7" i="9" s="1"/>
  <c r="H7" i="9"/>
  <c r="I7" i="9" s="1"/>
  <c r="E41" i="13"/>
  <c r="F41" i="13" s="1"/>
  <c r="M105" i="6" a="1"/>
  <c r="M105" i="6" s="1"/>
  <c r="E16" i="31"/>
  <c r="F16" i="31" s="1"/>
  <c r="H16" i="31"/>
  <c r="I16" i="31" s="1"/>
  <c r="C70" i="22"/>
  <c r="H70" i="2"/>
  <c r="E70" i="2"/>
  <c r="F70" i="2" s="1"/>
  <c r="E33" i="31"/>
  <c r="F33" i="31" s="1"/>
  <c r="E41" i="8"/>
  <c r="F41" i="8" s="1"/>
  <c r="H41" i="8"/>
  <c r="I41" i="8" s="1"/>
  <c r="M31" i="13" a="1"/>
  <c r="M31" i="13" s="1"/>
  <c r="H31" i="13" s="1"/>
  <c r="I31" i="13" s="1"/>
  <c r="E37" i="8"/>
  <c r="F37" i="8" s="1"/>
  <c r="H37" i="8"/>
  <c r="I37" i="8" s="1"/>
  <c r="E56" i="30"/>
  <c r="F56" i="30" s="1"/>
  <c r="H56" i="30"/>
  <c r="I56" i="30" s="1"/>
  <c r="E115" i="13"/>
  <c r="F115" i="13" s="1"/>
  <c r="E50" i="33"/>
  <c r="F50" i="33" s="1"/>
  <c r="H50" i="33"/>
  <c r="I50" i="33" s="1"/>
  <c r="BS21" i="29"/>
  <c r="P93" i="16"/>
  <c r="M69" i="33" s="1" a="1"/>
  <c r="M69" i="33" s="1"/>
  <c r="H69" i="33" s="1"/>
  <c r="I69" i="33" s="1"/>
  <c r="E98" i="30"/>
  <c r="F98" i="30" s="1"/>
  <c r="E71" i="8"/>
  <c r="F71" i="8" s="1"/>
  <c r="H71" i="8"/>
  <c r="I71" i="8" s="1"/>
  <c r="E68" i="33"/>
  <c r="F68" i="33" s="1"/>
  <c r="E29" i="34"/>
  <c r="F29" i="34" s="1"/>
  <c r="H29" i="34"/>
  <c r="I29" i="34" s="1"/>
  <c r="M104" i="6" a="1"/>
  <c r="M104" i="6" s="1"/>
  <c r="I104" i="23" s="1"/>
  <c r="M2" i="9" a="1"/>
  <c r="M2" i="9" s="1"/>
  <c r="H2" i="9" s="1"/>
  <c r="I2" i="9" s="1"/>
  <c r="E75" i="8"/>
  <c r="F75" i="8" s="1"/>
  <c r="H75" i="8"/>
  <c r="I75" i="8" s="1"/>
  <c r="E113" i="32"/>
  <c r="F113" i="32" s="1"/>
  <c r="E103" i="30"/>
  <c r="F103" i="30" s="1"/>
  <c r="E95" i="32"/>
  <c r="F95" i="32" s="1"/>
  <c r="H95" i="32"/>
  <c r="I95" i="32" s="1"/>
  <c r="E25" i="11"/>
  <c r="F25" i="11" s="1"/>
  <c r="E78" i="12"/>
  <c r="F78" i="12" s="1"/>
  <c r="C33" i="23"/>
  <c r="E33" i="6"/>
  <c r="F33" i="6" s="1"/>
  <c r="E63" i="33"/>
  <c r="F63" i="33" s="1"/>
  <c r="H27" i="33"/>
  <c r="I27" i="33" s="1"/>
  <c r="E27" i="33"/>
  <c r="F27" i="33" s="1"/>
  <c r="E100" i="13"/>
  <c r="F100" i="13" s="1"/>
  <c r="H100" i="13"/>
  <c r="I100" i="13" s="1"/>
  <c r="E65" i="8"/>
  <c r="F65" i="8" s="1"/>
  <c r="H65" i="8"/>
  <c r="I65" i="8" s="1"/>
  <c r="C78" i="22"/>
  <c r="H78" i="2"/>
  <c r="E78" i="2"/>
  <c r="F78" i="2" s="1"/>
  <c r="M8" i="6" a="1"/>
  <c r="M8" i="6" s="1"/>
  <c r="E17" i="31"/>
  <c r="F17" i="31" s="1"/>
  <c r="E110" i="33"/>
  <c r="F110" i="33" s="1"/>
  <c r="E89" i="9"/>
  <c r="F89" i="9" s="1"/>
  <c r="E115" i="32"/>
  <c r="F115" i="32" s="1"/>
  <c r="H115" i="32"/>
  <c r="I115" i="32" s="1"/>
  <c r="E89" i="13"/>
  <c r="F89" i="13" s="1"/>
  <c r="H89" i="13"/>
  <c r="I89" i="13" s="1"/>
  <c r="E111" i="13"/>
  <c r="F111" i="13" s="1"/>
  <c r="E30" i="13"/>
  <c r="F30" i="13" s="1"/>
  <c r="H30" i="13"/>
  <c r="I30" i="13" s="1"/>
  <c r="H92" i="34"/>
  <c r="I92" i="34" s="1"/>
  <c r="E92" i="34"/>
  <c r="F92" i="34" s="1"/>
  <c r="E109" i="12"/>
  <c r="F109" i="12" s="1"/>
  <c r="E13" i="11"/>
  <c r="F13" i="11" s="1"/>
  <c r="H13" i="11"/>
  <c r="I13" i="11" s="1"/>
  <c r="C66" i="22"/>
  <c r="E66" i="2"/>
  <c r="F66" i="2" s="1"/>
  <c r="H66" i="2"/>
  <c r="C86" i="22"/>
  <c r="E86" i="2"/>
  <c r="F86" i="2" s="1"/>
  <c r="C62" i="22"/>
  <c r="E62" i="2"/>
  <c r="F62" i="2" s="1"/>
  <c r="E69" i="33"/>
  <c r="F69" i="33" s="1"/>
  <c r="M2" i="34" a="1"/>
  <c r="M2" i="34" s="1"/>
  <c r="H2" i="34" s="1"/>
  <c r="I2" i="34" s="1"/>
  <c r="E104" i="6"/>
  <c r="F104" i="6" s="1"/>
  <c r="C104" i="23"/>
  <c r="H41" i="31"/>
  <c r="I41" i="31" s="1"/>
  <c r="E41" i="31"/>
  <c r="F41" i="31" s="1"/>
  <c r="E88" i="31"/>
  <c r="F88" i="31" s="1"/>
  <c r="E75" i="11"/>
  <c r="F75" i="11" s="1"/>
  <c r="E98" i="31"/>
  <c r="F98" i="31" s="1"/>
  <c r="E95" i="9"/>
  <c r="F95" i="9" s="1"/>
  <c r="E78" i="6"/>
  <c r="F78" i="6" s="1"/>
  <c r="C78" i="23"/>
  <c r="H37" i="11"/>
  <c r="I37" i="11" s="1"/>
  <c r="E37" i="11"/>
  <c r="F37" i="11" s="1"/>
  <c r="M80" i="6" a="1"/>
  <c r="M80" i="6" s="1"/>
  <c r="E95" i="6"/>
  <c r="F95" i="6" s="1"/>
  <c r="C95" i="23"/>
  <c r="E58" i="33"/>
  <c r="F58" i="33" s="1"/>
  <c r="H58" i="33"/>
  <c r="I58" i="33" s="1"/>
  <c r="C48" i="22"/>
  <c r="E48" i="2"/>
  <c r="F48" i="2" s="1"/>
  <c r="H48" i="2"/>
  <c r="C47" i="22"/>
  <c r="E47" i="2"/>
  <c r="F47" i="2" s="1"/>
  <c r="E69" i="11"/>
  <c r="F69" i="11" s="1"/>
  <c r="H69" i="11"/>
  <c r="I69" i="11" s="1"/>
  <c r="H68" i="9"/>
  <c r="I68" i="9" s="1"/>
  <c r="E68" i="9"/>
  <c r="F68" i="9" s="1"/>
  <c r="H6" i="13"/>
  <c r="I6" i="13" s="1"/>
  <c r="E6" i="13"/>
  <c r="F6" i="13" s="1"/>
  <c r="E4" i="12"/>
  <c r="F4" i="12" s="1"/>
  <c r="H4" i="12"/>
  <c r="I4" i="12" s="1"/>
  <c r="H39" i="11"/>
  <c r="I39" i="11" s="1"/>
  <c r="E39" i="11"/>
  <c r="F39" i="11" s="1"/>
  <c r="E53" i="12"/>
  <c r="F53" i="12" s="1"/>
  <c r="H53" i="12"/>
  <c r="I53" i="12" s="1"/>
  <c r="C45" i="22"/>
  <c r="E45" i="2"/>
  <c r="F45" i="2" s="1"/>
  <c r="H45" i="2"/>
  <c r="E24" i="34"/>
  <c r="F24" i="34" s="1"/>
  <c r="H24" i="34"/>
  <c r="I24" i="34" s="1"/>
  <c r="C7" i="23"/>
  <c r="E7" i="6"/>
  <c r="F7" i="6" s="1"/>
  <c r="E31" i="33"/>
  <c r="F31" i="33" s="1"/>
  <c r="H31" i="33"/>
  <c r="I31" i="33" s="1"/>
  <c r="E89" i="34"/>
  <c r="F89" i="34" s="1"/>
  <c r="M99" i="6" a="1"/>
  <c r="M99" i="6" s="1"/>
  <c r="E69" i="9"/>
  <c r="F69" i="9" s="1"/>
  <c r="E72" i="9"/>
  <c r="F72" i="9" s="1"/>
  <c r="E70" i="9"/>
  <c r="F70" i="9" s="1"/>
  <c r="H70" i="9"/>
  <c r="I70" i="9" s="1"/>
  <c r="E52" i="12"/>
  <c r="F52" i="12" s="1"/>
  <c r="H52" i="12"/>
  <c r="I52" i="12" s="1"/>
  <c r="C100" i="22"/>
  <c r="H100" i="2"/>
  <c r="E100" i="2"/>
  <c r="F100" i="2" s="1"/>
  <c r="E22" i="9"/>
  <c r="F22" i="9" s="1"/>
  <c r="H22" i="9"/>
  <c r="I22" i="9" s="1"/>
  <c r="E52" i="34"/>
  <c r="F52" i="34" s="1"/>
  <c r="H52" i="34"/>
  <c r="I52" i="34" s="1"/>
  <c r="E34" i="13"/>
  <c r="F34" i="13" s="1"/>
  <c r="H34" i="13"/>
  <c r="I34" i="13" s="1"/>
  <c r="E49" i="8"/>
  <c r="F49" i="8" s="1"/>
  <c r="H49" i="8"/>
  <c r="I49" i="8" s="1"/>
  <c r="E6" i="34"/>
  <c r="F6" i="34" s="1"/>
  <c r="H6" i="34"/>
  <c r="I6" i="34" s="1"/>
  <c r="H32" i="34"/>
  <c r="I32" i="34" s="1"/>
  <c r="E32" i="34"/>
  <c r="F32" i="34" s="1"/>
  <c r="E74" i="8"/>
  <c r="F74" i="8" s="1"/>
  <c r="E106" i="32"/>
  <c r="F106" i="32" s="1"/>
  <c r="M2" i="6" a="1"/>
  <c r="M2" i="6" s="1"/>
  <c r="H2" i="6" s="1"/>
  <c r="R26" i="16"/>
  <c r="P5" i="16"/>
  <c r="BS23" i="29"/>
  <c r="P95" i="16"/>
  <c r="M71" i="33" s="1" a="1"/>
  <c r="M71" i="33" s="1"/>
  <c r="C103" i="23"/>
  <c r="E103" i="6"/>
  <c r="F103" i="6" s="1"/>
  <c r="H53" i="32"/>
  <c r="I53" i="32" s="1"/>
  <c r="E53" i="32"/>
  <c r="F53" i="32" s="1"/>
  <c r="E29" i="12"/>
  <c r="F29" i="12" s="1"/>
  <c r="H29" i="12"/>
  <c r="I29" i="12" s="1"/>
  <c r="E83" i="6"/>
  <c r="F83" i="6" s="1"/>
  <c r="C83" i="23"/>
  <c r="E78" i="33"/>
  <c r="F78" i="33" s="1"/>
  <c r="AR13" i="29"/>
  <c r="H77" i="31"/>
  <c r="I77" i="31" s="1"/>
  <c r="E77" i="31"/>
  <c r="F77" i="31" s="1"/>
  <c r="H92" i="32"/>
  <c r="I92" i="32" s="1"/>
  <c r="E92" i="32"/>
  <c r="F92" i="32" s="1"/>
  <c r="M2" i="31" a="1"/>
  <c r="M2" i="31" s="1"/>
  <c r="H2" i="31" s="1"/>
  <c r="I2" i="31" s="1"/>
  <c r="H25" i="33"/>
  <c r="I25" i="33" s="1"/>
  <c r="E25" i="33"/>
  <c r="F25" i="33" s="1"/>
  <c r="H73" i="32"/>
  <c r="I73" i="32" s="1"/>
  <c r="E73" i="32"/>
  <c r="F73" i="32" s="1"/>
  <c r="AR20" i="29"/>
  <c r="H101" i="13"/>
  <c r="I101" i="13" s="1"/>
  <c r="E101" i="13"/>
  <c r="F101" i="13" s="1"/>
  <c r="E87" i="30"/>
  <c r="F87" i="30" s="1"/>
  <c r="H87" i="30"/>
  <c r="I87" i="30" s="1"/>
  <c r="E52" i="31"/>
  <c r="F52" i="31" s="1"/>
  <c r="E21" i="31"/>
  <c r="F21" i="31" s="1"/>
  <c r="H112" i="8"/>
  <c r="I112" i="8" s="1"/>
  <c r="E112" i="8"/>
  <c r="F112" i="8" s="1"/>
  <c r="E62" i="30"/>
  <c r="F62" i="30" s="1"/>
  <c r="H46" i="13"/>
  <c r="I46" i="13" s="1"/>
  <c r="E46" i="13"/>
  <c r="F46" i="13" s="1"/>
  <c r="AR37" i="29"/>
  <c r="H114" i="12"/>
  <c r="I114" i="12" s="1"/>
  <c r="E114" i="12"/>
  <c r="F114" i="12" s="1"/>
  <c r="E94" i="11"/>
  <c r="F94" i="11" s="1"/>
  <c r="M29" i="6" a="1"/>
  <c r="M29" i="6" s="1"/>
  <c r="I29" i="23" s="1"/>
  <c r="E51" i="13"/>
  <c r="F51" i="13" s="1"/>
  <c r="E111" i="9"/>
  <c r="F111" i="9" s="1"/>
  <c r="E64" i="11"/>
  <c r="F64" i="11" s="1"/>
  <c r="E110" i="32"/>
  <c r="F110" i="32" s="1"/>
  <c r="M85" i="6" a="1"/>
  <c r="M85" i="6" s="1"/>
  <c r="H85" i="6" s="1"/>
  <c r="J57" i="36"/>
  <c r="K57" i="36" s="1"/>
  <c r="L57" i="36" s="1"/>
  <c r="E14" i="12"/>
  <c r="F14" i="12" s="1"/>
  <c r="H41" i="33"/>
  <c r="I41" i="33" s="1"/>
  <c r="E41" i="33"/>
  <c r="F41" i="33" s="1"/>
  <c r="M58" i="6" a="1"/>
  <c r="M58" i="6" s="1"/>
  <c r="I58" i="23" s="1"/>
  <c r="R82" i="16"/>
  <c r="H108" i="30"/>
  <c r="I108" i="30" s="1"/>
  <c r="E108" i="30"/>
  <c r="F108" i="30" s="1"/>
  <c r="E7" i="32"/>
  <c r="F7" i="32" s="1"/>
  <c r="J56" i="36"/>
  <c r="K56" i="36" s="1"/>
  <c r="L56" i="36" s="1"/>
  <c r="E65" i="33"/>
  <c r="F65" i="33" s="1"/>
  <c r="H110" i="8"/>
  <c r="I110" i="8" s="1"/>
  <c r="E110" i="8"/>
  <c r="F110" i="8" s="1"/>
  <c r="AR14" i="29"/>
  <c r="E44" i="12"/>
  <c r="F44" i="12" s="1"/>
  <c r="BF25" i="29"/>
  <c r="E32" i="9"/>
  <c r="F32" i="9" s="1"/>
  <c r="H32" i="9"/>
  <c r="I32" i="9" s="1"/>
  <c r="E99" i="11"/>
  <c r="F99" i="11" s="1"/>
  <c r="E76" i="30"/>
  <c r="F76" i="30" s="1"/>
  <c r="C31" i="23"/>
  <c r="E31" i="6"/>
  <c r="F31" i="6" s="1"/>
  <c r="E7" i="13"/>
  <c r="F7" i="13" s="1"/>
  <c r="H7" i="13"/>
  <c r="I7" i="13" s="1"/>
  <c r="H85" i="11"/>
  <c r="I85" i="11" s="1"/>
  <c r="E85" i="11"/>
  <c r="F85" i="11" s="1"/>
  <c r="C11" i="22"/>
  <c r="E11" i="2"/>
  <c r="F11" i="2" s="1"/>
  <c r="H11" i="2"/>
  <c r="C65" i="22"/>
  <c r="E65" i="2"/>
  <c r="F65" i="2" s="1"/>
  <c r="E24" i="8"/>
  <c r="F24" i="8" s="1"/>
  <c r="E7" i="12"/>
  <c r="F7" i="12" s="1"/>
  <c r="H7" i="12"/>
  <c r="I7" i="12" s="1"/>
  <c r="E36" i="9"/>
  <c r="F36" i="9" s="1"/>
  <c r="E70" i="13"/>
  <c r="F70" i="13" s="1"/>
  <c r="H70" i="13"/>
  <c r="I70" i="13" s="1"/>
  <c r="E74" i="31"/>
  <c r="F74" i="31" s="1"/>
  <c r="H74" i="31"/>
  <c r="I74" i="31" s="1"/>
  <c r="C99" i="22"/>
  <c r="E99" i="2"/>
  <c r="F99" i="2" s="1"/>
  <c r="H4" i="31"/>
  <c r="I4" i="31" s="1"/>
  <c r="E4" i="31"/>
  <c r="F4" i="31" s="1"/>
  <c r="J45" i="36"/>
  <c r="K45" i="36" s="1"/>
  <c r="L45" i="36" s="1"/>
  <c r="H70" i="8"/>
  <c r="I70" i="8" s="1"/>
  <c r="E70" i="8"/>
  <c r="F70" i="8" s="1"/>
  <c r="H66" i="8"/>
  <c r="I66" i="8" s="1"/>
  <c r="E66" i="8"/>
  <c r="F66" i="8" s="1"/>
  <c r="E27" i="30"/>
  <c r="F27" i="30" s="1"/>
  <c r="M35" i="6" a="1"/>
  <c r="M35" i="6" s="1"/>
  <c r="I35" i="23" s="1"/>
  <c r="E79" i="33"/>
  <c r="F79" i="33" s="1"/>
  <c r="E10" i="13"/>
  <c r="F10" i="13" s="1"/>
  <c r="H10" i="13"/>
  <c r="I10" i="13" s="1"/>
  <c r="E11" i="30"/>
  <c r="F11" i="30" s="1"/>
  <c r="H11" i="30"/>
  <c r="I11" i="30" s="1"/>
  <c r="E17" i="34"/>
  <c r="F17" i="34" s="1"/>
  <c r="H17" i="34"/>
  <c r="I17" i="34" s="1"/>
  <c r="M62" i="6" a="1"/>
  <c r="M62" i="6" s="1"/>
  <c r="H62" i="6" s="1"/>
  <c r="E97" i="33"/>
  <c r="F97" i="33" s="1"/>
  <c r="H58" i="34"/>
  <c r="I58" i="34" s="1"/>
  <c r="E58" i="34"/>
  <c r="F58" i="34" s="1"/>
  <c r="E104" i="8"/>
  <c r="F104" i="8" s="1"/>
  <c r="H104" i="8"/>
  <c r="I104" i="8" s="1"/>
  <c r="E26" i="32"/>
  <c r="F26" i="32" s="1"/>
  <c r="E26" i="31"/>
  <c r="F26" i="31" s="1"/>
  <c r="H26" i="31"/>
  <c r="I26" i="31" s="1"/>
  <c r="E83" i="13"/>
  <c r="F83" i="13" s="1"/>
  <c r="M6" i="6" a="1"/>
  <c r="M6" i="6" s="1"/>
  <c r="I6" i="23" s="1"/>
  <c r="E107" i="12"/>
  <c r="F107" i="12" s="1"/>
  <c r="M18" i="6" a="1"/>
  <c r="M18" i="6" s="1"/>
  <c r="E4" i="6"/>
  <c r="F4" i="6" s="1"/>
  <c r="C4" i="23"/>
  <c r="M36" i="6" a="1"/>
  <c r="M36" i="6" s="1"/>
  <c r="I36" i="23" s="1"/>
  <c r="E92" i="33"/>
  <c r="F92" i="33" s="1"/>
  <c r="E114" i="33"/>
  <c r="F114" i="33" s="1"/>
  <c r="E13" i="13"/>
  <c r="F13" i="13" s="1"/>
  <c r="H13" i="13"/>
  <c r="I13" i="13" s="1"/>
  <c r="E94" i="8"/>
  <c r="F94" i="8" s="1"/>
  <c r="E9" i="6"/>
  <c r="F9" i="6" s="1"/>
  <c r="C9" i="23"/>
  <c r="E18" i="11"/>
  <c r="F18" i="11" s="1"/>
  <c r="H18" i="11"/>
  <c r="I18" i="11" s="1"/>
  <c r="E75" i="31"/>
  <c r="F75" i="31" s="1"/>
  <c r="H23" i="33"/>
  <c r="I23" i="33" s="1"/>
  <c r="E23" i="33"/>
  <c r="F23" i="33" s="1"/>
  <c r="E2" i="9"/>
  <c r="F2" i="9" s="1"/>
  <c r="H57" i="32"/>
  <c r="I57" i="32" s="1"/>
  <c r="E57" i="32"/>
  <c r="F57" i="32" s="1"/>
  <c r="E2" i="13"/>
  <c r="F2" i="13" s="1"/>
  <c r="E24" i="13"/>
  <c r="F24" i="13" s="1"/>
  <c r="H56" i="8"/>
  <c r="I56" i="8" s="1"/>
  <c r="E56" i="8"/>
  <c r="F56" i="8" s="1"/>
  <c r="E18" i="9"/>
  <c r="F18" i="9" s="1"/>
  <c r="H18" i="9"/>
  <c r="I18" i="9" s="1"/>
  <c r="H19" i="34"/>
  <c r="I19" i="34" s="1"/>
  <c r="E19" i="34"/>
  <c r="F19" i="34" s="1"/>
  <c r="M22" i="6" a="1"/>
  <c r="M22" i="6" s="1"/>
  <c r="I22" i="23" s="1"/>
  <c r="R46" i="16"/>
  <c r="E48" i="30"/>
  <c r="F48" i="30" s="1"/>
  <c r="H48" i="30"/>
  <c r="I48" i="30" s="1"/>
  <c r="E50" i="8"/>
  <c r="F50" i="8" s="1"/>
  <c r="H50" i="8"/>
  <c r="I50" i="8" s="1"/>
  <c r="M50" i="6" a="1"/>
  <c r="M50" i="6" s="1"/>
  <c r="R74" i="16"/>
  <c r="C115" i="22"/>
  <c r="E115" i="2"/>
  <c r="F115" i="2" s="1"/>
  <c r="H115" i="2"/>
  <c r="C91" i="22"/>
  <c r="E91" i="2"/>
  <c r="F91" i="2" s="1"/>
  <c r="E98" i="33"/>
  <c r="F98" i="33" s="1"/>
  <c r="J46" i="36"/>
  <c r="K46" i="36" s="1"/>
  <c r="L46" i="36" s="1"/>
  <c r="E99" i="31"/>
  <c r="F99" i="31" s="1"/>
  <c r="H25" i="32"/>
  <c r="I25" i="32" s="1"/>
  <c r="E25" i="32"/>
  <c r="F25" i="32" s="1"/>
  <c r="M24" i="6" a="1"/>
  <c r="M24" i="6" s="1"/>
  <c r="I24" i="23" s="1"/>
  <c r="H104" i="11"/>
  <c r="I104" i="11" s="1"/>
  <c r="E104" i="11"/>
  <c r="F104" i="11" s="1"/>
  <c r="E40" i="31"/>
  <c r="F40" i="31" s="1"/>
  <c r="H40" i="31"/>
  <c r="I40" i="31" s="1"/>
  <c r="H8" i="9"/>
  <c r="I8" i="9" s="1"/>
  <c r="E8" i="9"/>
  <c r="F8" i="9" s="1"/>
  <c r="C107" i="23"/>
  <c r="E107" i="6"/>
  <c r="F107" i="6" s="1"/>
  <c r="E21" i="11"/>
  <c r="F21" i="11" s="1"/>
  <c r="J49" i="36"/>
  <c r="K49" i="36" s="1"/>
  <c r="L49" i="36" s="1"/>
  <c r="E87" i="33"/>
  <c r="F87" i="33" s="1"/>
  <c r="C77" i="22"/>
  <c r="E77" i="2"/>
  <c r="F77" i="2" s="1"/>
  <c r="H77" i="2"/>
  <c r="C76" i="22"/>
  <c r="E76" i="2"/>
  <c r="F76" i="2" s="1"/>
  <c r="M74" i="6" a="1"/>
  <c r="M74" i="6" s="1"/>
  <c r="E98" i="11"/>
  <c r="F98" i="11" s="1"/>
  <c r="E56" i="32"/>
  <c r="F56" i="32" s="1"/>
  <c r="H56" i="32"/>
  <c r="I56" i="32" s="1"/>
  <c r="H52" i="11"/>
  <c r="I52" i="11" s="1"/>
  <c r="E52" i="11"/>
  <c r="F52" i="11" s="1"/>
  <c r="E62" i="12"/>
  <c r="F62" i="12" s="1"/>
  <c r="H62" i="12"/>
  <c r="I62" i="12" s="1"/>
  <c r="E68" i="11"/>
  <c r="F68" i="11" s="1"/>
  <c r="E82" i="12"/>
  <c r="F82" i="12" s="1"/>
  <c r="C16" i="22"/>
  <c r="E16" i="2"/>
  <c r="F16" i="2" s="1"/>
  <c r="H16" i="2"/>
  <c r="E53" i="34"/>
  <c r="F53" i="34" s="1"/>
  <c r="C94" i="23"/>
  <c r="E94" i="6"/>
  <c r="F94" i="6" s="1"/>
  <c r="E60" i="33"/>
  <c r="F60" i="33" s="1"/>
  <c r="E2" i="34"/>
  <c r="F2" i="34" s="1"/>
  <c r="H17" i="32"/>
  <c r="I17" i="32" s="1"/>
  <c r="E17" i="32"/>
  <c r="F17" i="32" s="1"/>
  <c r="E98" i="9"/>
  <c r="F98" i="9" s="1"/>
  <c r="E101" i="9"/>
  <c r="F101" i="9" s="1"/>
  <c r="E99" i="9"/>
  <c r="F99" i="9" s="1"/>
  <c r="E110" i="12"/>
  <c r="F110" i="12" s="1"/>
  <c r="C13" i="22"/>
  <c r="E13" i="2"/>
  <c r="F13" i="2" s="1"/>
  <c r="H13" i="2"/>
  <c r="H51" i="9"/>
  <c r="I51" i="9" s="1"/>
  <c r="E51" i="9"/>
  <c r="F51" i="9" s="1"/>
  <c r="E81" i="34"/>
  <c r="F81" i="34" s="1"/>
  <c r="H81" i="34"/>
  <c r="I81" i="34" s="1"/>
  <c r="E63" i="13"/>
  <c r="F63" i="13" s="1"/>
  <c r="H78" i="8"/>
  <c r="I78" i="8" s="1"/>
  <c r="E78" i="8"/>
  <c r="F78" i="8" s="1"/>
  <c r="E35" i="34"/>
  <c r="F35" i="34" s="1"/>
  <c r="H35" i="34"/>
  <c r="I35" i="34" s="1"/>
  <c r="E3" i="34"/>
  <c r="F3" i="34" s="1"/>
  <c r="H3" i="34"/>
  <c r="I3" i="34" s="1"/>
  <c r="E103" i="8"/>
  <c r="F103" i="8" s="1"/>
  <c r="H103" i="8"/>
  <c r="I103" i="8" s="1"/>
  <c r="M41" i="6" a="1"/>
  <c r="M41" i="6" s="1"/>
  <c r="E112" i="30"/>
  <c r="F112" i="30" s="1"/>
  <c r="M116" i="6" a="1"/>
  <c r="M116" i="6" s="1"/>
  <c r="E82" i="32"/>
  <c r="F82" i="32" s="1"/>
  <c r="E87" i="12"/>
  <c r="F87" i="12" s="1"/>
  <c r="H87" i="12"/>
  <c r="I87" i="12" s="1"/>
  <c r="C112" i="23"/>
  <c r="E112" i="6"/>
  <c r="F112" i="6" s="1"/>
  <c r="E107" i="33"/>
  <c r="F107" i="33" s="1"/>
  <c r="M2" i="12" a="1"/>
  <c r="M2" i="12" s="1"/>
  <c r="H2" i="12" s="1"/>
  <c r="I2" i="12" s="1"/>
  <c r="E42" i="30"/>
  <c r="F42" i="30" s="1"/>
  <c r="H42" i="30"/>
  <c r="I42" i="30" s="1"/>
  <c r="E54" i="33"/>
  <c r="F54" i="33" s="1"/>
  <c r="H54" i="33"/>
  <c r="I54" i="33" s="1"/>
  <c r="H15" i="32"/>
  <c r="I15" i="32" s="1"/>
  <c r="E15" i="32"/>
  <c r="F15" i="32" s="1"/>
  <c r="E14" i="13"/>
  <c r="F14" i="13" s="1"/>
  <c r="E116" i="30"/>
  <c r="F116" i="30" s="1"/>
  <c r="H116" i="30"/>
  <c r="I116" i="30" s="1"/>
  <c r="E6" i="32"/>
  <c r="F6" i="32" s="1"/>
  <c r="H6" i="32"/>
  <c r="I6" i="32" s="1"/>
  <c r="E33" i="9"/>
  <c r="F33" i="9" s="1"/>
  <c r="E25" i="8"/>
  <c r="F25" i="8" s="1"/>
  <c r="H25" i="8"/>
  <c r="I25" i="8" s="1"/>
  <c r="H91" i="30"/>
  <c r="I91" i="30" s="1"/>
  <c r="E91" i="30"/>
  <c r="F91" i="30" s="1"/>
  <c r="E75" i="13"/>
  <c r="F75" i="13" s="1"/>
  <c r="H75" i="13"/>
  <c r="I75" i="13" s="1"/>
  <c r="M72" i="6" a="1"/>
  <c r="M72" i="6" s="1"/>
  <c r="I72" i="23" s="1"/>
  <c r="M31" i="31" a="1"/>
  <c r="M31" i="31" s="1"/>
  <c r="H31" i="31" s="1"/>
  <c r="I31" i="31" s="1"/>
  <c r="E75" i="12"/>
  <c r="F75" i="12" s="1"/>
  <c r="H80" i="13"/>
  <c r="I80" i="13" s="1"/>
  <c r="E80" i="13"/>
  <c r="F80" i="13" s="1"/>
  <c r="C35" i="22"/>
  <c r="E35" i="2"/>
  <c r="F35" i="2" s="1"/>
  <c r="E93" i="11"/>
  <c r="F93" i="11" s="1"/>
  <c r="H23" i="32"/>
  <c r="I23" i="32" s="1"/>
  <c r="E23" i="32"/>
  <c r="F23" i="32" s="1"/>
  <c r="AR25" i="29"/>
  <c r="BS38" i="29"/>
  <c r="P110" i="16"/>
  <c r="M86" i="33" s="1" a="1"/>
  <c r="M86" i="33" s="1"/>
  <c r="H86" i="33" s="1"/>
  <c r="I86" i="33" s="1"/>
  <c r="E72" i="12"/>
  <c r="F72" i="12" s="1"/>
  <c r="H72" i="12"/>
  <c r="I72" i="12" s="1"/>
  <c r="E70" i="33"/>
  <c r="F70" i="33" s="1"/>
  <c r="M93" i="6" a="1"/>
  <c r="M93" i="6" s="1"/>
  <c r="I93" i="23" s="1"/>
  <c r="E36" i="32"/>
  <c r="F36" i="32" s="1"/>
  <c r="BS37" i="29"/>
  <c r="P109" i="16"/>
  <c r="M85" i="33" s="1" a="1"/>
  <c r="M85" i="33" s="1"/>
  <c r="E94" i="33"/>
  <c r="F94" i="33" s="1"/>
  <c r="E23" i="8"/>
  <c r="F23" i="8" s="1"/>
  <c r="H23" i="8"/>
  <c r="I23" i="8" s="1"/>
  <c r="E73" i="12"/>
  <c r="F73" i="12" s="1"/>
  <c r="E22" i="11"/>
  <c r="F22" i="11" s="1"/>
  <c r="H22" i="11"/>
  <c r="I22" i="11" s="1"/>
  <c r="C52" i="23"/>
  <c r="E52" i="6"/>
  <c r="F52" i="6" s="1"/>
  <c r="J41" i="36"/>
  <c r="K41" i="36" s="1"/>
  <c r="L41" i="36" s="1"/>
  <c r="E105" i="30"/>
  <c r="F105" i="30" s="1"/>
  <c r="C60" i="23"/>
  <c r="E60" i="6"/>
  <c r="F60" i="6" s="1"/>
  <c r="H36" i="13"/>
  <c r="I36" i="13" s="1"/>
  <c r="E36" i="13"/>
  <c r="F36" i="13" s="1"/>
  <c r="C56" i="22"/>
  <c r="E56" i="2"/>
  <c r="F56" i="2" s="1"/>
  <c r="H56" i="2"/>
  <c r="E45" i="13"/>
  <c r="F45" i="13" s="1"/>
  <c r="C94" i="22"/>
  <c r="E94" i="2"/>
  <c r="F94" i="2" s="1"/>
  <c r="E47" i="32"/>
  <c r="F47" i="32" s="1"/>
  <c r="E56" i="31"/>
  <c r="F56" i="31" s="1"/>
  <c r="H56" i="31"/>
  <c r="I56" i="31" s="1"/>
  <c r="M64" i="6" a="1"/>
  <c r="M64" i="6" s="1"/>
  <c r="I64" i="23" s="1"/>
  <c r="H36" i="12"/>
  <c r="I36" i="12" s="1"/>
  <c r="E36" i="12"/>
  <c r="F36" i="12" s="1"/>
  <c r="E65" i="9"/>
  <c r="F65" i="9" s="1"/>
  <c r="E99" i="13"/>
  <c r="F99" i="13" s="1"/>
  <c r="H99" i="13"/>
  <c r="I99" i="13" s="1"/>
  <c r="C12" i="22"/>
  <c r="E12" i="2"/>
  <c r="F12" i="2" s="1"/>
  <c r="E62" i="31"/>
  <c r="F62" i="31" s="1"/>
  <c r="BS26" i="29"/>
  <c r="P98" i="16"/>
  <c r="M74" i="33" s="1" a="1"/>
  <c r="M74" i="33" s="1"/>
  <c r="H74" i="33" s="1"/>
  <c r="I74" i="33" s="1"/>
  <c r="E99" i="8"/>
  <c r="F99" i="8" s="1"/>
  <c r="M84" i="6" a="1"/>
  <c r="M84" i="6" s="1"/>
  <c r="E95" i="8"/>
  <c r="F95" i="8" s="1"/>
  <c r="H95" i="8"/>
  <c r="I95" i="8" s="1"/>
  <c r="E85" i="30"/>
  <c r="F85" i="30" s="1"/>
  <c r="E108" i="33"/>
  <c r="F108" i="33" s="1"/>
  <c r="H39" i="13"/>
  <c r="I39" i="13" s="1"/>
  <c r="E39" i="13"/>
  <c r="F39" i="13" s="1"/>
  <c r="E40" i="30"/>
  <c r="F40" i="30" s="1"/>
  <c r="H40" i="30"/>
  <c r="I40" i="30" s="1"/>
  <c r="E46" i="34"/>
  <c r="F46" i="34" s="1"/>
  <c r="C44" i="23"/>
  <c r="E44" i="6"/>
  <c r="F44" i="6" s="1"/>
  <c r="H87" i="34"/>
  <c r="I87" i="34" s="1"/>
  <c r="E87" i="34"/>
  <c r="F87" i="34" s="1"/>
  <c r="C59" i="22"/>
  <c r="E59" i="2"/>
  <c r="F59" i="2" s="1"/>
  <c r="E27" i="34"/>
  <c r="F27" i="34" s="1"/>
  <c r="H27" i="34"/>
  <c r="I27" i="34" s="1"/>
  <c r="E30" i="34"/>
  <c r="F30" i="34" s="1"/>
  <c r="H55" i="31"/>
  <c r="I55" i="31" s="1"/>
  <c r="E55" i="31"/>
  <c r="F55" i="31" s="1"/>
  <c r="E112" i="13"/>
  <c r="F112" i="13" s="1"/>
  <c r="E41" i="12"/>
  <c r="F41" i="12" s="1"/>
  <c r="E64" i="12"/>
  <c r="F64" i="12" s="1"/>
  <c r="C62" i="23"/>
  <c r="E62" i="6"/>
  <c r="F62" i="6" s="1"/>
  <c r="M117" i="6" a="1"/>
  <c r="M117" i="6" s="1"/>
  <c r="I117" i="23" s="1"/>
  <c r="M86" i="6" a="1"/>
  <c r="M86" i="6" s="1"/>
  <c r="I86" i="23" s="1"/>
  <c r="E42" i="13"/>
  <c r="F42" i="13" s="1"/>
  <c r="H42" i="13"/>
  <c r="I42" i="13" s="1"/>
  <c r="H10" i="12"/>
  <c r="I10" i="12" s="1"/>
  <c r="E10" i="12"/>
  <c r="F10" i="12" s="1"/>
  <c r="C35" i="23"/>
  <c r="E35" i="6"/>
  <c r="F35" i="6" s="1"/>
  <c r="E38" i="6"/>
  <c r="F38" i="6" s="1"/>
  <c r="C38" i="23"/>
  <c r="E47" i="11"/>
  <c r="F47" i="11" s="1"/>
  <c r="E15" i="34"/>
  <c r="F15" i="34" s="1"/>
  <c r="M89" i="34" a="1"/>
  <c r="M89" i="34" s="1"/>
  <c r="H89" i="34" s="1"/>
  <c r="I89" i="34" s="1"/>
  <c r="E29" i="9"/>
  <c r="F29" i="9" s="1"/>
  <c r="E45" i="9"/>
  <c r="F45" i="9" s="1"/>
  <c r="E15" i="9"/>
  <c r="F15" i="9" s="1"/>
  <c r="E27" i="9"/>
  <c r="F27" i="9" s="1"/>
  <c r="J58" i="36"/>
  <c r="K58" i="36" s="1"/>
  <c r="L58" i="36" s="1"/>
  <c r="M100" i="6" a="1"/>
  <c r="M100" i="6" s="1"/>
  <c r="E85" i="8"/>
  <c r="F85" i="8" s="1"/>
  <c r="E47" i="9"/>
  <c r="F47" i="9" s="1"/>
  <c r="H47" i="9"/>
  <c r="I47" i="9" s="1"/>
  <c r="E48" i="34"/>
  <c r="F48" i="34" s="1"/>
  <c r="H48" i="34"/>
  <c r="I48" i="34" s="1"/>
  <c r="E77" i="30"/>
  <c r="F77" i="30" s="1"/>
  <c r="E79" i="8"/>
  <c r="F79" i="8" s="1"/>
  <c r="AR31" i="29"/>
  <c r="C22" i="22"/>
  <c r="H22" i="2"/>
  <c r="E22" i="2"/>
  <c r="F22" i="2" s="1"/>
  <c r="M7" i="6" a="1"/>
  <c r="M7" i="6" s="1"/>
  <c r="E11" i="33"/>
  <c r="F11" i="33" s="1"/>
  <c r="H11" i="33"/>
  <c r="I11" i="33" s="1"/>
  <c r="M88" i="6" a="1"/>
  <c r="M88" i="6" s="1"/>
  <c r="BS27" i="29"/>
  <c r="P99" i="16"/>
  <c r="M75" i="33" s="1" a="1"/>
  <c r="M75" i="33" s="1"/>
  <c r="H75" i="33" s="1"/>
  <c r="I75" i="33" s="1"/>
  <c r="E12" i="31"/>
  <c r="F12" i="31" s="1"/>
  <c r="H12" i="31"/>
  <c r="I12" i="31" s="1"/>
  <c r="E54" i="32"/>
  <c r="F54" i="32" s="1"/>
  <c r="H54" i="32"/>
  <c r="I54" i="32" s="1"/>
  <c r="E5" i="30"/>
  <c r="F5" i="30" s="1"/>
  <c r="E52" i="9"/>
  <c r="F52" i="9" s="1"/>
  <c r="E38" i="32"/>
  <c r="F38" i="32" s="1"/>
  <c r="H38" i="32"/>
  <c r="I38" i="32" s="1"/>
  <c r="M25" i="6" a="1"/>
  <c r="M25" i="6" s="1"/>
  <c r="E50" i="11"/>
  <c r="F50" i="11" s="1"/>
  <c r="H50" i="11"/>
  <c r="I50" i="11" s="1"/>
  <c r="BS30" i="29"/>
  <c r="P102" i="16"/>
  <c r="M78" i="33" s="1" a="1"/>
  <c r="M78" i="33" s="1"/>
  <c r="H78" i="33" s="1"/>
  <c r="I78" i="33" s="1"/>
  <c r="E43" i="11"/>
  <c r="F43" i="11" s="1"/>
  <c r="H43" i="11"/>
  <c r="I43" i="11" s="1"/>
  <c r="E116" i="33"/>
  <c r="F116" i="33" s="1"/>
  <c r="C106" i="22"/>
  <c r="E106" i="2"/>
  <c r="F106" i="2" s="1"/>
  <c r="C105" i="22"/>
  <c r="E105" i="2"/>
  <c r="F105" i="2" s="1"/>
  <c r="H105" i="2"/>
  <c r="H88" i="8"/>
  <c r="I88" i="8" s="1"/>
  <c r="E88" i="8"/>
  <c r="F88" i="8" s="1"/>
  <c r="BF26" i="29"/>
  <c r="E11" i="11"/>
  <c r="F11" i="11" s="1"/>
  <c r="H11" i="11"/>
  <c r="I11" i="11" s="1"/>
  <c r="H85" i="32"/>
  <c r="I85" i="32" s="1"/>
  <c r="E85" i="32"/>
  <c r="F85" i="32" s="1"/>
  <c r="E81" i="11"/>
  <c r="F81" i="11" s="1"/>
  <c r="E82" i="31"/>
  <c r="F82" i="31" s="1"/>
  <c r="H82" i="31"/>
  <c r="I82" i="31" s="1"/>
  <c r="E97" i="11"/>
  <c r="F97" i="11" s="1"/>
  <c r="H97" i="11"/>
  <c r="I97" i="11" s="1"/>
  <c r="C74" i="22"/>
  <c r="E74" i="2"/>
  <c r="F74" i="2" s="1"/>
  <c r="H74" i="2"/>
  <c r="E82" i="34"/>
  <c r="F82" i="34" s="1"/>
  <c r="H82" i="34"/>
  <c r="I82" i="34" s="1"/>
  <c r="C36" i="23"/>
  <c r="E36" i="6"/>
  <c r="F36" i="6" s="1"/>
  <c r="E89" i="33"/>
  <c r="F89" i="33" s="1"/>
  <c r="C59" i="23"/>
  <c r="E59" i="6"/>
  <c r="F59" i="6" s="1"/>
  <c r="E46" i="32"/>
  <c r="F46" i="32" s="1"/>
  <c r="H46" i="32"/>
  <c r="I46" i="32" s="1"/>
  <c r="E11" i="9"/>
  <c r="F11" i="9" s="1"/>
  <c r="H11" i="9"/>
  <c r="I11" i="9" s="1"/>
  <c r="H14" i="9"/>
  <c r="I14" i="9" s="1"/>
  <c r="E14" i="9"/>
  <c r="F14" i="9" s="1"/>
  <c r="M53" i="6" a="1"/>
  <c r="M53" i="6" s="1"/>
  <c r="H53" i="6" s="1"/>
  <c r="E81" i="12"/>
  <c r="F81" i="12" s="1"/>
  <c r="C42" i="22"/>
  <c r="H42" i="2"/>
  <c r="E42" i="2"/>
  <c r="F42" i="2" s="1"/>
  <c r="E80" i="9"/>
  <c r="F80" i="9" s="1"/>
  <c r="E110" i="34"/>
  <c r="F110" i="34" s="1"/>
  <c r="H110" i="34"/>
  <c r="I110" i="34" s="1"/>
  <c r="H92" i="13"/>
  <c r="I92" i="13" s="1"/>
  <c r="E92" i="13"/>
  <c r="F92" i="13" s="1"/>
  <c r="E107" i="8"/>
  <c r="F107" i="8" s="1"/>
  <c r="H107" i="8"/>
  <c r="I107" i="8" s="1"/>
  <c r="H64" i="34"/>
  <c r="I64" i="34" s="1"/>
  <c r="E64" i="34"/>
  <c r="F64" i="34" s="1"/>
  <c r="E90" i="34"/>
  <c r="F90" i="34" s="1"/>
  <c r="E100" i="33"/>
  <c r="F100" i="33" s="1"/>
  <c r="E29" i="32"/>
  <c r="F29" i="32" s="1"/>
  <c r="H29" i="32"/>
  <c r="I29" i="32" s="1"/>
  <c r="E54" i="30"/>
  <c r="F54" i="30" s="1"/>
  <c r="E111" i="32"/>
  <c r="F111" i="32" s="1"/>
  <c r="H111" i="32"/>
  <c r="I111" i="32" s="1"/>
  <c r="E58" i="12"/>
  <c r="F58" i="12" s="1"/>
  <c r="E52" i="13"/>
  <c r="F52" i="13" s="1"/>
  <c r="H52" i="13"/>
  <c r="I52" i="13" s="1"/>
  <c r="E32" i="32"/>
  <c r="F32" i="32" s="1"/>
  <c r="H32" i="32"/>
  <c r="I32" i="32" s="1"/>
  <c r="E71" i="30"/>
  <c r="F71" i="30" s="1"/>
  <c r="E83" i="33"/>
  <c r="F83" i="33" s="1"/>
  <c r="E102" i="32"/>
  <c r="F102" i="32" s="1"/>
  <c r="H102" i="32"/>
  <c r="I102" i="32" s="1"/>
  <c r="E8" i="31"/>
  <c r="F8" i="31" s="1"/>
  <c r="H8" i="31"/>
  <c r="I8" i="31" s="1"/>
  <c r="E40" i="8"/>
  <c r="F40" i="8" s="1"/>
  <c r="E30" i="9"/>
  <c r="F30" i="9" s="1"/>
  <c r="H30" i="9"/>
  <c r="I30" i="9" s="1"/>
  <c r="E35" i="32"/>
  <c r="F35" i="32" s="1"/>
  <c r="H35" i="32"/>
  <c r="I35" i="32" s="1"/>
  <c r="E4" i="9"/>
  <c r="F4" i="9" s="1"/>
  <c r="H4" i="9"/>
  <c r="I4" i="9" s="1"/>
  <c r="E54" i="8"/>
  <c r="F54" i="8" s="1"/>
  <c r="H54" i="8"/>
  <c r="I54" i="8" s="1"/>
  <c r="M98" i="6" a="1"/>
  <c r="M98" i="6" s="1"/>
  <c r="H98" i="6" s="1"/>
  <c r="E104" i="13"/>
  <c r="F104" i="13" s="1"/>
  <c r="H104" i="13"/>
  <c r="I104" i="13" s="1"/>
  <c r="BF24" i="29"/>
  <c r="M12" i="6" a="1"/>
  <c r="M12" i="6" s="1"/>
  <c r="E46" i="12"/>
  <c r="F46" i="12" s="1"/>
  <c r="E109" i="13"/>
  <c r="F109" i="13" s="1"/>
  <c r="H109" i="13"/>
  <c r="I109" i="13" s="1"/>
  <c r="C64" i="22"/>
  <c r="E64" i="2"/>
  <c r="F64" i="2" s="1"/>
  <c r="E64" i="8"/>
  <c r="F64" i="8" s="1"/>
  <c r="E52" i="32"/>
  <c r="F52" i="32" s="1"/>
  <c r="H52" i="32"/>
  <c r="I52" i="32" s="1"/>
  <c r="M19" i="6" a="1"/>
  <c r="M19" i="6" s="1"/>
  <c r="I19" i="23" s="1"/>
  <c r="BF69" i="29"/>
  <c r="E69" i="29" s="1"/>
  <c r="E43" i="33"/>
  <c r="F43" i="33" s="1"/>
  <c r="H43" i="33"/>
  <c r="I43" i="33" s="1"/>
  <c r="M89" i="6" a="1"/>
  <c r="M89" i="6" s="1"/>
  <c r="P8" i="16"/>
  <c r="H38" i="33"/>
  <c r="I38" i="33" s="1"/>
  <c r="E38" i="33"/>
  <c r="F38" i="33" s="1"/>
  <c r="E99" i="33"/>
  <c r="F99" i="33" s="1"/>
  <c r="AR39" i="29"/>
  <c r="H65" i="32"/>
  <c r="I65" i="32" s="1"/>
  <c r="E65" i="32"/>
  <c r="F65" i="32" s="1"/>
  <c r="E8" i="12"/>
  <c r="F8" i="12" s="1"/>
  <c r="H8" i="12"/>
  <c r="I8" i="12" s="1"/>
  <c r="C52" i="22"/>
  <c r="H52" i="2"/>
  <c r="E52" i="2"/>
  <c r="F52" i="2" s="1"/>
  <c r="C10" i="22"/>
  <c r="E10" i="2"/>
  <c r="F10" i="2" s="1"/>
  <c r="H10" i="2"/>
  <c r="H102" i="12"/>
  <c r="I102" i="12" s="1"/>
  <c r="E102" i="12"/>
  <c r="F102" i="12" s="1"/>
  <c r="E20" i="30"/>
  <c r="F20" i="30" s="1"/>
  <c r="E51" i="11"/>
  <c r="F51" i="11" s="1"/>
  <c r="H51" i="11"/>
  <c r="I51" i="11" s="1"/>
  <c r="C23" i="23"/>
  <c r="E23" i="6"/>
  <c r="F23" i="6" s="1"/>
  <c r="E44" i="30"/>
  <c r="F44" i="30" s="1"/>
  <c r="BS22" i="29"/>
  <c r="P94" i="16"/>
  <c r="M70" i="33" s="1" a="1"/>
  <c r="M70" i="33" s="1"/>
  <c r="H70" i="33" s="1"/>
  <c r="I70" i="33" s="1"/>
  <c r="M60" i="9" a="1"/>
  <c r="M60" i="9" s="1"/>
  <c r="H60" i="9" s="1"/>
  <c r="I60" i="9" s="1"/>
  <c r="C89" i="23"/>
  <c r="E89" i="6"/>
  <c r="F89" i="6" s="1"/>
  <c r="M113" i="6" a="1"/>
  <c r="M113" i="6" s="1"/>
  <c r="I113" i="23" s="1"/>
  <c r="E65" i="13"/>
  <c r="F65" i="13" s="1"/>
  <c r="H65" i="13"/>
  <c r="I65" i="13" s="1"/>
  <c r="E85" i="2"/>
  <c r="F85" i="2" s="1"/>
  <c r="C85" i="22"/>
  <c r="H85" i="2"/>
  <c r="E16" i="13"/>
  <c r="F16" i="13" s="1"/>
  <c r="E85" i="31"/>
  <c r="F85" i="31" s="1"/>
  <c r="H65" i="12"/>
  <c r="I65" i="12" s="1"/>
  <c r="E65" i="12"/>
  <c r="F65" i="12" s="1"/>
  <c r="H94" i="9"/>
  <c r="I94" i="9" s="1"/>
  <c r="E94" i="9"/>
  <c r="F94" i="9" s="1"/>
  <c r="E12" i="13"/>
  <c r="F12" i="13" s="1"/>
  <c r="E49" i="9"/>
  <c r="F49" i="9" s="1"/>
  <c r="C56" i="23"/>
  <c r="E56" i="6"/>
  <c r="F56" i="6" s="1"/>
  <c r="H45" i="33"/>
  <c r="I45" i="33" s="1"/>
  <c r="E45" i="33"/>
  <c r="F45" i="33" s="1"/>
  <c r="M57" i="6" a="1"/>
  <c r="M57" i="6" s="1"/>
  <c r="I57" i="23" s="1"/>
  <c r="R81" i="16"/>
  <c r="H12" i="8"/>
  <c r="I12" i="8" s="1"/>
  <c r="E12" i="8"/>
  <c r="F12" i="8" s="1"/>
  <c r="E30" i="30"/>
  <c r="F30" i="30" s="1"/>
  <c r="E107" i="13"/>
  <c r="F107" i="13" s="1"/>
  <c r="E21" i="33"/>
  <c r="F21" i="33" s="1"/>
  <c r="H21" i="33"/>
  <c r="I21" i="33" s="1"/>
  <c r="E68" i="13"/>
  <c r="F68" i="13" s="1"/>
  <c r="E69" i="30"/>
  <c r="F69" i="30" s="1"/>
  <c r="H69" i="30"/>
  <c r="I69" i="30" s="1"/>
  <c r="H75" i="34"/>
  <c r="I75" i="34" s="1"/>
  <c r="E75" i="34"/>
  <c r="F75" i="34" s="1"/>
  <c r="E15" i="6"/>
  <c r="F15" i="6" s="1"/>
  <c r="C15" i="23"/>
  <c r="H116" i="34"/>
  <c r="I116" i="34" s="1"/>
  <c r="E116" i="34"/>
  <c r="F116" i="34" s="1"/>
  <c r="C88" i="22"/>
  <c r="H88" i="2"/>
  <c r="E88" i="2"/>
  <c r="F88" i="2" s="1"/>
  <c r="E114" i="34"/>
  <c r="F114" i="34" s="1"/>
  <c r="E59" i="34"/>
  <c r="F59" i="34" s="1"/>
  <c r="E84" i="31"/>
  <c r="F84" i="31" s="1"/>
  <c r="E25" i="13"/>
  <c r="F25" i="13" s="1"/>
  <c r="E99" i="12"/>
  <c r="F99" i="12" s="1"/>
  <c r="H99" i="12"/>
  <c r="I99" i="12" s="1"/>
  <c r="E6" i="12"/>
  <c r="F6" i="12" s="1"/>
  <c r="C91" i="23"/>
  <c r="E91" i="6"/>
  <c r="F91" i="6" s="1"/>
  <c r="E39" i="12"/>
  <c r="F39" i="12" s="1"/>
  <c r="C93" i="23"/>
  <c r="E93" i="6"/>
  <c r="F93" i="6" s="1"/>
  <c r="E67" i="6"/>
  <c r="F67" i="6" s="1"/>
  <c r="C67" i="23"/>
  <c r="E76" i="11"/>
  <c r="F76" i="11" s="1"/>
  <c r="M47" i="6" a="1"/>
  <c r="M47" i="6" s="1"/>
  <c r="I47" i="23" s="1"/>
  <c r="E102" i="34"/>
  <c r="F102" i="34" s="1"/>
  <c r="H58" i="9"/>
  <c r="I58" i="9" s="1"/>
  <c r="E58" i="9"/>
  <c r="F58" i="9" s="1"/>
  <c r="E16" i="9"/>
  <c r="F16" i="9" s="1"/>
  <c r="E73" i="9"/>
  <c r="F73" i="9" s="1"/>
  <c r="E85" i="9"/>
  <c r="F85" i="9" s="1"/>
  <c r="BS39" i="29"/>
  <c r="P111" i="16"/>
  <c r="M87" i="33" s="1" a="1"/>
  <c r="M87" i="33" s="1"/>
  <c r="H87" i="33" s="1"/>
  <c r="I87" i="33" s="1"/>
  <c r="E27" i="8"/>
  <c r="F27" i="8" s="1"/>
  <c r="H76" i="9"/>
  <c r="I76" i="9" s="1"/>
  <c r="E76" i="9"/>
  <c r="F76" i="9" s="1"/>
  <c r="H77" i="34"/>
  <c r="I77" i="34" s="1"/>
  <c r="E77" i="34"/>
  <c r="F77" i="34" s="1"/>
  <c r="E106" i="30"/>
  <c r="F106" i="30" s="1"/>
  <c r="E108" i="8"/>
  <c r="F108" i="8" s="1"/>
  <c r="C51" i="22"/>
  <c r="E51" i="2"/>
  <c r="F51" i="2" s="1"/>
  <c r="H51" i="2"/>
  <c r="E16" i="34"/>
  <c r="F16" i="34" s="1"/>
  <c r="H16" i="34"/>
  <c r="I16" i="34" s="1"/>
  <c r="E13" i="32"/>
  <c r="F13" i="32" s="1"/>
  <c r="H13" i="32"/>
  <c r="I13" i="32" s="1"/>
  <c r="E83" i="32"/>
  <c r="F83" i="32" s="1"/>
  <c r="E34" i="30"/>
  <c r="F34" i="30" s="1"/>
  <c r="E81" i="9"/>
  <c r="F81" i="9" s="1"/>
  <c r="H81" i="9"/>
  <c r="I81" i="9" s="1"/>
  <c r="E67" i="32"/>
  <c r="F67" i="32" s="1"/>
  <c r="H79" i="11"/>
  <c r="I79" i="11" s="1"/>
  <c r="E79" i="11"/>
  <c r="F79" i="11" s="1"/>
  <c r="H72" i="11"/>
  <c r="I72" i="11" s="1"/>
  <c r="E72" i="11"/>
  <c r="F72" i="11" s="1"/>
  <c r="H54" i="9"/>
  <c r="I54" i="9" s="1"/>
  <c r="E54" i="9"/>
  <c r="F54" i="9" s="1"/>
  <c r="E18" i="34"/>
  <c r="F18" i="34" s="1"/>
  <c r="C18" i="22"/>
  <c r="E18" i="2"/>
  <c r="F18" i="2" s="1"/>
  <c r="H18" i="2"/>
  <c r="E117" i="8"/>
  <c r="F117" i="8" s="1"/>
  <c r="BF58" i="29"/>
  <c r="E58" i="29" s="1"/>
  <c r="H27" i="32"/>
  <c r="I27" i="32" s="1"/>
  <c r="E27" i="32"/>
  <c r="F27" i="32" s="1"/>
  <c r="E110" i="11"/>
  <c r="F110" i="11" s="1"/>
  <c r="E53" i="31"/>
  <c r="F53" i="31" s="1"/>
  <c r="C103" i="22"/>
  <c r="E103" i="2"/>
  <c r="F103" i="2" s="1"/>
  <c r="H103" i="2"/>
  <c r="H111" i="34"/>
  <c r="I111" i="34" s="1"/>
  <c r="E111" i="34"/>
  <c r="F111" i="34" s="1"/>
  <c r="C65" i="23"/>
  <c r="E65" i="6"/>
  <c r="F65" i="6" s="1"/>
  <c r="E2" i="33"/>
  <c r="F2" i="33" s="1"/>
  <c r="H2" i="33"/>
  <c r="I2" i="33" s="1"/>
  <c r="C117" i="23"/>
  <c r="E117" i="6"/>
  <c r="F117" i="6" s="1"/>
  <c r="H4" i="32"/>
  <c r="I4" i="32" s="1"/>
  <c r="E4" i="32"/>
  <c r="F4" i="32" s="1"/>
  <c r="E75" i="32"/>
  <c r="F75" i="32" s="1"/>
  <c r="E3" i="11"/>
  <c r="F3" i="11" s="1"/>
  <c r="H3" i="11"/>
  <c r="I3" i="11" s="1"/>
  <c r="M97" i="6" a="1"/>
  <c r="M97" i="6" s="1"/>
  <c r="E88" i="33"/>
  <c r="F88" i="33" s="1"/>
  <c r="H6" i="30"/>
  <c r="I6" i="30" s="1"/>
  <c r="E6" i="30"/>
  <c r="F6" i="30" s="1"/>
  <c r="H33" i="33"/>
  <c r="I33" i="33" s="1"/>
  <c r="E33" i="33"/>
  <c r="F33" i="33" s="1"/>
  <c r="E23" i="34"/>
  <c r="F23" i="34" s="1"/>
  <c r="H23" i="34"/>
  <c r="I23" i="34" s="1"/>
  <c r="E17" i="33"/>
  <c r="F17" i="33" s="1"/>
  <c r="H17" i="33"/>
  <c r="I17" i="33" s="1"/>
  <c r="J32" i="36"/>
  <c r="K32" i="36" s="1"/>
  <c r="L32" i="36" s="1"/>
  <c r="E93" i="34"/>
  <c r="F93" i="34" s="1"/>
  <c r="H93" i="34"/>
  <c r="I93" i="34" s="1"/>
  <c r="H61" i="34"/>
  <c r="I61" i="34" s="1"/>
  <c r="E61" i="34"/>
  <c r="F61" i="34" s="1"/>
  <c r="E13" i="33"/>
  <c r="F13" i="33" s="1"/>
  <c r="H13" i="33"/>
  <c r="I13" i="33" s="1"/>
  <c r="E58" i="32"/>
  <c r="F58" i="32" s="1"/>
  <c r="E25" i="30"/>
  <c r="F25" i="30" s="1"/>
  <c r="E24" i="32"/>
  <c r="F24" i="32" s="1"/>
  <c r="H24" i="32"/>
  <c r="I24" i="32" s="1"/>
  <c r="E116" i="12"/>
  <c r="F116" i="12" s="1"/>
  <c r="E81" i="13"/>
  <c r="F81" i="13" s="1"/>
  <c r="H61" i="32"/>
  <c r="I61" i="32" s="1"/>
  <c r="E61" i="32"/>
  <c r="F61" i="32" s="1"/>
  <c r="M40" i="6" a="1"/>
  <c r="M40" i="6" s="1"/>
  <c r="M81" i="6" a="1"/>
  <c r="M81" i="6" s="1"/>
  <c r="I81" i="23" s="1"/>
  <c r="H100" i="30"/>
  <c r="I100" i="30" s="1"/>
  <c r="E100" i="30"/>
  <c r="F100" i="30" s="1"/>
  <c r="E32" i="31"/>
  <c r="F32" i="31" s="1"/>
  <c r="H32" i="31"/>
  <c r="I32" i="31" s="1"/>
  <c r="E115" i="31"/>
  <c r="F115" i="31" s="1"/>
  <c r="E57" i="33"/>
  <c r="F57" i="33" s="1"/>
  <c r="H57" i="33"/>
  <c r="I57" i="33" s="1"/>
  <c r="H37" i="31"/>
  <c r="I37" i="31" s="1"/>
  <c r="E37" i="31"/>
  <c r="F37" i="31" s="1"/>
  <c r="H69" i="8"/>
  <c r="I69" i="8" s="1"/>
  <c r="E69" i="8"/>
  <c r="F69" i="8" s="1"/>
  <c r="E59" i="9"/>
  <c r="F59" i="9" s="1"/>
  <c r="E64" i="32"/>
  <c r="F64" i="32" s="1"/>
  <c r="H64" i="32"/>
  <c r="I64" i="32" s="1"/>
  <c r="E62" i="9"/>
  <c r="F62" i="9" s="1"/>
  <c r="E83" i="8"/>
  <c r="F83" i="8" s="1"/>
  <c r="M31" i="12" a="1"/>
  <c r="M31" i="12" s="1"/>
  <c r="H31" i="12" s="1"/>
  <c r="I31" i="12" s="1"/>
  <c r="E29" i="13"/>
  <c r="F29" i="13" s="1"/>
  <c r="E17" i="12"/>
  <c r="F17" i="12" s="1"/>
  <c r="H17" i="12"/>
  <c r="I17" i="12" s="1"/>
  <c r="E55" i="12"/>
  <c r="F55" i="12" s="1"/>
  <c r="E22" i="32"/>
  <c r="F22" i="32" s="1"/>
  <c r="H22" i="32"/>
  <c r="I22" i="32" s="1"/>
  <c r="C93" i="22"/>
  <c r="E93" i="2"/>
  <c r="F93" i="2" s="1"/>
  <c r="H93" i="2"/>
  <c r="E93" i="8"/>
  <c r="F93" i="8" s="1"/>
  <c r="H81" i="32"/>
  <c r="I81" i="32" s="1"/>
  <c r="E81" i="32"/>
  <c r="F81" i="32" s="1"/>
  <c r="H33" i="8"/>
  <c r="I33" i="8" s="1"/>
  <c r="E33" i="8"/>
  <c r="F33" i="8" s="1"/>
  <c r="E72" i="33"/>
  <c r="F72" i="33" s="1"/>
  <c r="E67" i="33"/>
  <c r="F67" i="33" s="1"/>
  <c r="H12" i="33"/>
  <c r="I12" i="33" s="1"/>
  <c r="E12" i="33"/>
  <c r="F12" i="33" s="1"/>
  <c r="E55" i="8"/>
  <c r="F55" i="8" s="1"/>
  <c r="H94" i="32"/>
  <c r="I94" i="32" s="1"/>
  <c r="E94" i="32"/>
  <c r="F94" i="32" s="1"/>
  <c r="H37" i="12"/>
  <c r="I37" i="12" s="1"/>
  <c r="E37" i="12"/>
  <c r="F37" i="12" s="1"/>
  <c r="C81" i="22"/>
  <c r="E81" i="2"/>
  <c r="F81" i="2" s="1"/>
  <c r="H81" i="2"/>
  <c r="C39" i="22"/>
  <c r="E39" i="2"/>
  <c r="F39" i="2" s="1"/>
  <c r="H39" i="2"/>
  <c r="E64" i="33"/>
  <c r="F64" i="33" s="1"/>
  <c r="H43" i="32"/>
  <c r="I43" i="32" s="1"/>
  <c r="E43" i="32"/>
  <c r="F43" i="32" s="1"/>
  <c r="H49" i="30"/>
  <c r="I49" i="30" s="1"/>
  <c r="E49" i="30"/>
  <c r="F49" i="30" s="1"/>
  <c r="E80" i="11"/>
  <c r="F80" i="11" s="1"/>
  <c r="H80" i="11"/>
  <c r="I80" i="11" s="1"/>
  <c r="C81" i="23"/>
  <c r="E81" i="6"/>
  <c r="F81" i="6" s="1"/>
  <c r="E73" i="30"/>
  <c r="F73" i="30" s="1"/>
  <c r="C32" i="22"/>
  <c r="E32" i="2"/>
  <c r="F32" i="2" s="1"/>
  <c r="H32" i="2"/>
  <c r="E2" i="6"/>
  <c r="F2" i="6" s="1"/>
  <c r="C2" i="23"/>
  <c r="E94" i="13"/>
  <c r="F94" i="13" s="1"/>
  <c r="H94" i="13"/>
  <c r="I94" i="13" s="1"/>
  <c r="C27" i="22"/>
  <c r="E27" i="2"/>
  <c r="F27" i="2" s="1"/>
  <c r="E74" i="13"/>
  <c r="F74" i="13" s="1"/>
  <c r="H94" i="12"/>
  <c r="I94" i="12" s="1"/>
  <c r="E94" i="12"/>
  <c r="F94" i="12" s="1"/>
  <c r="H78" i="9"/>
  <c r="I78" i="9" s="1"/>
  <c r="E78" i="9"/>
  <c r="F78" i="9" s="1"/>
  <c r="E44" i="31"/>
  <c r="F44" i="31" s="1"/>
  <c r="H44" i="31"/>
  <c r="I44" i="31" s="1"/>
  <c r="E59" i="30"/>
  <c r="F59" i="30" s="1"/>
  <c r="H59" i="30"/>
  <c r="I59" i="30" s="1"/>
  <c r="E13" i="34"/>
  <c r="F13" i="34" s="1"/>
  <c r="E10" i="34"/>
  <c r="F10" i="34" s="1"/>
  <c r="H10" i="34"/>
  <c r="I10" i="34" s="1"/>
  <c r="H97" i="13"/>
  <c r="I97" i="13" s="1"/>
  <c r="E97" i="13"/>
  <c r="F97" i="13" s="1"/>
  <c r="E31" i="32"/>
  <c r="F31" i="32" s="1"/>
  <c r="H31" i="32"/>
  <c r="I31" i="32" s="1"/>
  <c r="C102" i="23"/>
  <c r="E102" i="6"/>
  <c r="F102" i="6" s="1"/>
  <c r="C117" i="22"/>
  <c r="E117" i="2"/>
  <c r="F117" i="2" s="1"/>
  <c r="H117" i="2"/>
  <c r="E56" i="34"/>
  <c r="F56" i="34" s="1"/>
  <c r="E88" i="34"/>
  <c r="F88" i="34" s="1"/>
  <c r="E113" i="31"/>
  <c r="F113" i="31" s="1"/>
  <c r="H54" i="13"/>
  <c r="I54" i="13" s="1"/>
  <c r="E54" i="13"/>
  <c r="F54" i="13" s="1"/>
  <c r="E40" i="34"/>
  <c r="F40" i="34" s="1"/>
  <c r="E12" i="12"/>
  <c r="F12" i="12" s="1"/>
  <c r="E35" i="12"/>
  <c r="F35" i="12" s="1"/>
  <c r="E45" i="11"/>
  <c r="F45" i="11" s="1"/>
  <c r="M108" i="6" a="1"/>
  <c r="M108" i="6" s="1"/>
  <c r="I108" i="23" s="1"/>
  <c r="J34" i="36"/>
  <c r="K34" i="36" s="1"/>
  <c r="L34" i="36" s="1"/>
  <c r="E68" i="12"/>
  <c r="F68" i="12" s="1"/>
  <c r="E6" i="6"/>
  <c r="F6" i="6" s="1"/>
  <c r="C6" i="23"/>
  <c r="C96" i="23"/>
  <c r="E96" i="6"/>
  <c r="F96" i="6" s="1"/>
  <c r="E105" i="11"/>
  <c r="F105" i="11" s="1"/>
  <c r="E44" i="34"/>
  <c r="F44" i="34" s="1"/>
  <c r="M59" i="6" a="1"/>
  <c r="M59" i="6" s="1"/>
  <c r="H87" i="9"/>
  <c r="I87" i="9" s="1"/>
  <c r="E87" i="9"/>
  <c r="F87" i="9" s="1"/>
  <c r="E74" i="9"/>
  <c r="F74" i="9" s="1"/>
  <c r="E102" i="9"/>
  <c r="F102" i="9" s="1"/>
  <c r="H102" i="9"/>
  <c r="I102" i="9" s="1"/>
  <c r="E114" i="9"/>
  <c r="F114" i="9" s="1"/>
  <c r="E33" i="13"/>
  <c r="F33" i="13" s="1"/>
  <c r="E114" i="8"/>
  <c r="F114" i="8" s="1"/>
  <c r="H114" i="8"/>
  <c r="I114" i="8" s="1"/>
  <c r="E105" i="9"/>
  <c r="F105" i="9" s="1"/>
  <c r="H105" i="9"/>
  <c r="I105" i="9" s="1"/>
  <c r="E106" i="34"/>
  <c r="F106" i="34" s="1"/>
  <c r="E19" i="30"/>
  <c r="F19" i="30" s="1"/>
  <c r="E21" i="8"/>
  <c r="F21" i="8" s="1"/>
  <c r="E19" i="13"/>
  <c r="F19" i="13" s="1"/>
  <c r="C80" i="22"/>
  <c r="E80" i="2"/>
  <c r="F80" i="2" s="1"/>
  <c r="E45" i="34"/>
  <c r="F45" i="34" s="1"/>
  <c r="E42" i="32"/>
  <c r="F42" i="32" s="1"/>
  <c r="H112" i="32"/>
  <c r="I112" i="32" s="1"/>
  <c r="E112" i="32"/>
  <c r="F112" i="32" s="1"/>
  <c r="M16" i="6" a="1"/>
  <c r="M16" i="6" s="1"/>
  <c r="I16" i="23" s="1"/>
  <c r="E63" i="30"/>
  <c r="F63" i="30" s="1"/>
  <c r="E110" i="9"/>
  <c r="F110" i="9" s="1"/>
  <c r="H110" i="9"/>
  <c r="I110" i="9" s="1"/>
  <c r="E96" i="32"/>
  <c r="F96" i="32" s="1"/>
  <c r="H96" i="32"/>
  <c r="I96" i="32" s="1"/>
  <c r="E108" i="11"/>
  <c r="F108" i="11" s="1"/>
  <c r="E101" i="11"/>
  <c r="F101" i="11" s="1"/>
  <c r="E83" i="9"/>
  <c r="F83" i="9" s="1"/>
  <c r="E47" i="34"/>
  <c r="F47" i="34" s="1"/>
  <c r="H47" i="34"/>
  <c r="I47" i="34" s="1"/>
  <c r="M60" i="6" a="1"/>
  <c r="M60" i="6" s="1"/>
  <c r="P7" i="16"/>
  <c r="E30" i="8"/>
  <c r="F30" i="8" s="1"/>
  <c r="H30" i="8"/>
  <c r="I30" i="8" s="1"/>
  <c r="H72" i="30"/>
  <c r="I72" i="30" s="1"/>
  <c r="E72" i="30"/>
  <c r="F72" i="30" s="1"/>
  <c r="E114" i="32"/>
  <c r="F114" i="32" s="1"/>
  <c r="H114" i="32"/>
  <c r="I114" i="32" s="1"/>
  <c r="E23" i="11"/>
  <c r="F23" i="11" s="1"/>
  <c r="H23" i="11"/>
  <c r="I23" i="11" s="1"/>
  <c r="E111" i="31"/>
  <c r="F111" i="31" s="1"/>
  <c r="H111" i="31"/>
  <c r="I111" i="31" s="1"/>
  <c r="J38" i="36"/>
  <c r="K38" i="36" s="1"/>
  <c r="L38" i="36" s="1"/>
  <c r="E21" i="6"/>
  <c r="F21" i="6" s="1"/>
  <c r="C21" i="23"/>
  <c r="E32" i="33"/>
  <c r="F32" i="33" s="1"/>
  <c r="H32" i="33"/>
  <c r="I32" i="33" s="1"/>
  <c r="E18" i="12"/>
  <c r="F18" i="12" s="1"/>
  <c r="H18" i="12"/>
  <c r="I18" i="12" s="1"/>
  <c r="J43" i="36"/>
  <c r="K43" i="36" s="1"/>
  <c r="L43" i="36" s="1"/>
  <c r="C30" i="23"/>
  <c r="E30" i="6"/>
  <c r="F30" i="6" s="1"/>
  <c r="E62" i="32"/>
  <c r="F62" i="32" s="1"/>
  <c r="H104" i="32"/>
  <c r="I104" i="32" s="1"/>
  <c r="E104" i="32"/>
  <c r="F104" i="32" s="1"/>
  <c r="E90" i="11"/>
  <c r="F90" i="11" s="1"/>
  <c r="E117" i="33"/>
  <c r="F117" i="33" s="1"/>
  <c r="E35" i="30"/>
  <c r="F35" i="30" s="1"/>
  <c r="H35" i="30"/>
  <c r="I35" i="30" s="1"/>
  <c r="E4" i="33"/>
  <c r="F4" i="33" s="1"/>
  <c r="H4" i="33"/>
  <c r="I4" i="33" s="1"/>
  <c r="E22" i="33"/>
  <c r="F22" i="33" s="1"/>
  <c r="H22" i="33"/>
  <c r="I22" i="33" s="1"/>
  <c r="E46" i="33"/>
  <c r="F46" i="33" s="1"/>
  <c r="H46" i="33"/>
  <c r="I46" i="33" s="1"/>
  <c r="BS13" i="29"/>
  <c r="P85" i="16"/>
  <c r="M61" i="33" s="1" a="1"/>
  <c r="M61" i="33" s="1"/>
  <c r="H61" i="33" s="1"/>
  <c r="I61" i="33" s="1"/>
  <c r="E76" i="33"/>
  <c r="F76" i="33" s="1"/>
  <c r="M69" i="6" a="1"/>
  <c r="M69" i="6" s="1"/>
  <c r="E42" i="33"/>
  <c r="F42" i="33" s="1"/>
  <c r="H42" i="33"/>
  <c r="I42" i="33" s="1"/>
  <c r="E43" i="34"/>
  <c r="F43" i="34" s="1"/>
  <c r="H43" i="34"/>
  <c r="I43" i="34" s="1"/>
  <c r="H57" i="8"/>
  <c r="I57" i="8" s="1"/>
  <c r="E57" i="8"/>
  <c r="F57" i="8" s="1"/>
  <c r="H87" i="32"/>
  <c r="I87" i="32" s="1"/>
  <c r="E87" i="32"/>
  <c r="F87" i="32" s="1"/>
  <c r="E83" i="30"/>
  <c r="F83" i="30" s="1"/>
  <c r="H83" i="30"/>
  <c r="I83" i="30" s="1"/>
  <c r="C42" i="23"/>
  <c r="E42" i="6"/>
  <c r="F42" i="6" s="1"/>
  <c r="E17" i="30"/>
  <c r="F17" i="30" s="1"/>
  <c r="H17" i="30"/>
  <c r="I17" i="30" s="1"/>
  <c r="J48" i="36"/>
  <c r="K48" i="36" s="1"/>
  <c r="L48" i="36" s="1"/>
  <c r="H110" i="13"/>
  <c r="I110" i="13" s="1"/>
  <c r="E110" i="13"/>
  <c r="F110" i="13" s="1"/>
  <c r="E3" i="32"/>
  <c r="F3" i="32" s="1"/>
  <c r="H3" i="32"/>
  <c r="I3" i="32" s="1"/>
  <c r="H13" i="30"/>
  <c r="I13" i="30" s="1"/>
  <c r="E13" i="30"/>
  <c r="F13" i="30" s="1"/>
  <c r="E61" i="31"/>
  <c r="F61" i="31" s="1"/>
  <c r="E57" i="31"/>
  <c r="F57" i="31" s="1"/>
  <c r="H57" i="31"/>
  <c r="I57" i="31" s="1"/>
  <c r="H28" i="33"/>
  <c r="I28" i="33" s="1"/>
  <c r="E28" i="33"/>
  <c r="F28" i="33" s="1"/>
  <c r="E66" i="31"/>
  <c r="F66" i="31" s="1"/>
  <c r="E98" i="8"/>
  <c r="F98" i="8" s="1"/>
  <c r="H98" i="8"/>
  <c r="I98" i="8" s="1"/>
  <c r="E88" i="9"/>
  <c r="F88" i="9" s="1"/>
  <c r="H88" i="9"/>
  <c r="I88" i="9" s="1"/>
  <c r="H93" i="32"/>
  <c r="I93" i="32" s="1"/>
  <c r="E93" i="32"/>
  <c r="F93" i="32" s="1"/>
  <c r="E91" i="9"/>
  <c r="F91" i="9" s="1"/>
  <c r="H91" i="9"/>
  <c r="I91" i="9" s="1"/>
  <c r="E26" i="30"/>
  <c r="F26" i="30" s="1"/>
  <c r="E58" i="13"/>
  <c r="F58" i="13" s="1"/>
  <c r="E104" i="12"/>
  <c r="F104" i="12" s="1"/>
  <c r="H104" i="12"/>
  <c r="I104" i="12" s="1"/>
  <c r="E26" i="12"/>
  <c r="F26" i="12" s="1"/>
  <c r="E51" i="32"/>
  <c r="F51" i="32" s="1"/>
  <c r="C6" i="22"/>
  <c r="H6" i="2"/>
  <c r="E6" i="2"/>
  <c r="F6" i="2" s="1"/>
  <c r="E6" i="8"/>
  <c r="F6" i="8" s="1"/>
  <c r="H6" i="8"/>
  <c r="I6" i="8" s="1"/>
  <c r="E22" i="34"/>
  <c r="F22" i="34" s="1"/>
  <c r="H22" i="34"/>
  <c r="I22" i="34" s="1"/>
  <c r="J52" i="36"/>
  <c r="K52" i="36" s="1"/>
  <c r="L52" i="36" s="1"/>
  <c r="E4" i="8"/>
  <c r="F4" i="8" s="1"/>
  <c r="E101" i="33"/>
  <c r="F101" i="33" s="1"/>
  <c r="E96" i="33"/>
  <c r="F96" i="33" s="1"/>
  <c r="C10" i="23"/>
  <c r="E10" i="6"/>
  <c r="F10" i="6" s="1"/>
  <c r="E84" i="8"/>
  <c r="F84" i="8" s="1"/>
  <c r="H98" i="32"/>
  <c r="I98" i="32" s="1"/>
  <c r="E98" i="32"/>
  <c r="F98" i="32" s="1"/>
  <c r="H78" i="11"/>
  <c r="I78" i="11" s="1"/>
  <c r="E78" i="11"/>
  <c r="F78" i="11" s="1"/>
  <c r="H66" i="12"/>
  <c r="I66" i="12" s="1"/>
  <c r="E66" i="12"/>
  <c r="F66" i="12" s="1"/>
  <c r="C110" i="22"/>
  <c r="E110" i="2"/>
  <c r="F110" i="2" s="1"/>
  <c r="C68" i="22"/>
  <c r="H68" i="2"/>
  <c r="E68" i="2"/>
  <c r="F68" i="2" s="1"/>
  <c r="E93" i="33"/>
  <c r="F93" i="33" s="1"/>
  <c r="H72" i="32"/>
  <c r="I72" i="32" s="1"/>
  <c r="E72" i="32"/>
  <c r="F72" i="32" s="1"/>
  <c r="E78" i="30"/>
  <c r="F78" i="30" s="1"/>
  <c r="H78" i="30"/>
  <c r="I78" i="30" s="1"/>
  <c r="E109" i="11"/>
  <c r="F109" i="11" s="1"/>
  <c r="H109" i="11"/>
  <c r="I109" i="11" s="1"/>
  <c r="C110" i="23"/>
  <c r="E110" i="6"/>
  <c r="F110" i="6" s="1"/>
  <c r="E102" i="30"/>
  <c r="F102" i="30" s="1"/>
  <c r="C61" i="22"/>
  <c r="E61" i="2"/>
  <c r="F61" i="2" s="1"/>
  <c r="E57" i="11"/>
  <c r="F57" i="11" s="1"/>
  <c r="H57" i="11"/>
  <c r="I57" i="11" s="1"/>
  <c r="E14" i="31"/>
  <c r="F14" i="31" s="1"/>
  <c r="E21" i="9"/>
  <c r="F21" i="9" s="1"/>
  <c r="C114" i="22"/>
  <c r="E114" i="2"/>
  <c r="F114" i="2" s="1"/>
  <c r="H114" i="2"/>
  <c r="E103" i="13"/>
  <c r="F103" i="13" s="1"/>
  <c r="E27" i="31"/>
  <c r="F27" i="31" s="1"/>
  <c r="E19" i="9"/>
  <c r="F19" i="9" s="1"/>
  <c r="C5" i="22"/>
  <c r="E5" i="2"/>
  <c r="F5" i="2" s="1"/>
  <c r="H5" i="2"/>
  <c r="M15" i="6" a="1"/>
  <c r="M15" i="6" s="1"/>
  <c r="C27" i="23"/>
  <c r="E27" i="6"/>
  <c r="F27" i="6" s="1"/>
  <c r="E20" i="13"/>
  <c r="F20" i="13" s="1"/>
  <c r="E104" i="34"/>
  <c r="F104" i="34" s="1"/>
  <c r="H104" i="34"/>
  <c r="I104" i="34" s="1"/>
  <c r="E114" i="31"/>
  <c r="F114" i="31" s="1"/>
  <c r="H114" i="31"/>
  <c r="I114" i="31" s="1"/>
  <c r="M38" i="6" a="1"/>
  <c r="M38" i="6" s="1"/>
  <c r="H48" i="9"/>
  <c r="I48" i="9" s="1"/>
  <c r="E48" i="9"/>
  <c r="F48" i="9" s="1"/>
  <c r="C34" i="22"/>
  <c r="H34" i="2"/>
  <c r="E34" i="2"/>
  <c r="F34" i="2" s="1"/>
  <c r="E107" i="9"/>
  <c r="F107" i="9" s="1"/>
  <c r="H107" i="9"/>
  <c r="I107" i="9" s="1"/>
  <c r="C85" i="23"/>
  <c r="E85" i="6"/>
  <c r="F85" i="6" s="1"/>
  <c r="E74" i="33"/>
  <c r="F74" i="33" s="1"/>
  <c r="E73" i="31"/>
  <c r="F73" i="31" s="1"/>
  <c r="J39" i="36"/>
  <c r="K39" i="36" s="1"/>
  <c r="L39" i="36" s="1"/>
  <c r="E88" i="30"/>
  <c r="F88" i="30" s="1"/>
  <c r="E49" i="13"/>
  <c r="F49" i="13" s="1"/>
  <c r="H49" i="13"/>
  <c r="I49" i="13" s="1"/>
  <c r="E42" i="34"/>
  <c r="F42" i="34" s="1"/>
  <c r="H42" i="34"/>
  <c r="I42" i="34" s="1"/>
  <c r="E39" i="34"/>
  <c r="F39" i="34" s="1"/>
  <c r="M9" i="6" a="1"/>
  <c r="M9" i="6" s="1"/>
  <c r="I9" i="23" s="1"/>
  <c r="E55" i="13"/>
  <c r="F55" i="13" s="1"/>
  <c r="M66" i="6" a="1"/>
  <c r="M66" i="6" s="1"/>
  <c r="I66" i="23" s="1"/>
  <c r="H60" i="32"/>
  <c r="I60" i="32" s="1"/>
  <c r="E60" i="32"/>
  <c r="F60" i="32" s="1"/>
  <c r="C73" i="23"/>
  <c r="E73" i="6"/>
  <c r="F73" i="6" s="1"/>
  <c r="M115" i="6" a="1"/>
  <c r="M115" i="6" s="1"/>
  <c r="I115" i="23" s="1"/>
  <c r="C30" i="22"/>
  <c r="E30" i="2"/>
  <c r="F30" i="2" s="1"/>
  <c r="E85" i="34"/>
  <c r="F85" i="34" s="1"/>
  <c r="E117" i="34"/>
  <c r="F117" i="34" s="1"/>
  <c r="H117" i="34"/>
  <c r="I117" i="34" s="1"/>
  <c r="E28" i="34"/>
  <c r="F28" i="34" s="1"/>
  <c r="H28" i="34"/>
  <c r="I28" i="34" s="1"/>
  <c r="C29" i="22"/>
  <c r="H29" i="2"/>
  <c r="E29" i="2"/>
  <c r="F29" i="2" s="1"/>
  <c r="E69" i="34"/>
  <c r="F69" i="34" s="1"/>
  <c r="H70" i="12"/>
  <c r="I70" i="12" s="1"/>
  <c r="E70" i="12"/>
  <c r="F70" i="12" s="1"/>
  <c r="E93" i="12"/>
  <c r="F93" i="12" s="1"/>
  <c r="H93" i="12"/>
  <c r="I93" i="12" s="1"/>
  <c r="E16" i="11"/>
  <c r="F16" i="11" s="1"/>
  <c r="BS15" i="29"/>
  <c r="P87" i="16"/>
  <c r="M63" i="33" s="1" a="1"/>
  <c r="M63" i="33" s="1"/>
  <c r="H63" i="33" s="1"/>
  <c r="I63" i="33" s="1"/>
  <c r="M17" i="6" a="1"/>
  <c r="M17" i="6" s="1"/>
  <c r="I17" i="23" s="1"/>
  <c r="M31" i="9" a="1"/>
  <c r="M31" i="9" s="1"/>
  <c r="H31" i="9" s="1"/>
  <c r="I31" i="9" s="1"/>
  <c r="E105" i="31"/>
  <c r="F105" i="31" s="1"/>
  <c r="E97" i="12"/>
  <c r="F97" i="12" s="1"/>
  <c r="H97" i="12"/>
  <c r="I97" i="12" s="1"/>
  <c r="E64" i="6"/>
  <c r="F64" i="6" s="1"/>
  <c r="C64" i="23"/>
  <c r="E20" i="31"/>
  <c r="F20" i="31" s="1"/>
  <c r="M109" i="6" a="1"/>
  <c r="M109" i="6" s="1"/>
  <c r="I109" i="23" s="1"/>
  <c r="E73" i="34"/>
  <c r="F73" i="34" s="1"/>
  <c r="E116" i="9"/>
  <c r="F116" i="9" s="1"/>
  <c r="E103" i="9"/>
  <c r="F103" i="9" s="1"/>
  <c r="H103" i="9"/>
  <c r="I103" i="9" s="1"/>
  <c r="E44" i="9"/>
  <c r="F44" i="9" s="1"/>
  <c r="H44" i="9"/>
  <c r="I44" i="9" s="1"/>
  <c r="E56" i="9"/>
  <c r="F56" i="9" s="1"/>
  <c r="E4" i="13"/>
  <c r="F4" i="13" s="1"/>
  <c r="E10" i="8"/>
  <c r="F10" i="8" s="1"/>
  <c r="E55" i="34"/>
  <c r="F55" i="34" s="1"/>
  <c r="J51" i="36"/>
  <c r="K51" i="36" s="1"/>
  <c r="L51" i="36" s="1"/>
  <c r="C38" i="22"/>
  <c r="E38" i="2"/>
  <c r="F38" i="2" s="1"/>
  <c r="H38" i="2"/>
  <c r="C47" i="23"/>
  <c r="E47" i="6"/>
  <c r="F47" i="6" s="1"/>
  <c r="C43" i="22"/>
  <c r="E43" i="2"/>
  <c r="F43" i="2" s="1"/>
  <c r="E48" i="13"/>
  <c r="F48" i="13" s="1"/>
  <c r="H48" i="13"/>
  <c r="I48" i="13" s="1"/>
  <c r="C109" i="22"/>
  <c r="E109" i="2"/>
  <c r="F109" i="2" s="1"/>
  <c r="H109" i="2"/>
  <c r="H16" i="32"/>
  <c r="I16" i="32" s="1"/>
  <c r="E16" i="32"/>
  <c r="F16" i="32" s="1"/>
  <c r="E13" i="12"/>
  <c r="F13" i="12" s="1"/>
  <c r="H13" i="12"/>
  <c r="I13" i="12" s="1"/>
  <c r="E74" i="34"/>
  <c r="F74" i="34" s="1"/>
  <c r="E71" i="32"/>
  <c r="F71" i="32" s="1"/>
  <c r="E9" i="9"/>
  <c r="F9" i="9" s="1"/>
  <c r="E92" i="30"/>
  <c r="F92" i="30" s="1"/>
  <c r="E23" i="9"/>
  <c r="F23" i="9" s="1"/>
  <c r="H23" i="9"/>
  <c r="I23" i="9" s="1"/>
  <c r="H9" i="32"/>
  <c r="I9" i="32" s="1"/>
  <c r="E9" i="32"/>
  <c r="F9" i="32" s="1"/>
  <c r="E22" i="8"/>
  <c r="F22" i="8" s="1"/>
  <c r="H22" i="8"/>
  <c r="I22" i="8" s="1"/>
  <c r="M92" i="6" a="1"/>
  <c r="M92" i="6" s="1"/>
  <c r="E38" i="34"/>
  <c r="F38" i="34" s="1"/>
  <c r="H38" i="34"/>
  <c r="I38" i="34" s="1"/>
  <c r="E5" i="8"/>
  <c r="F5" i="8" s="1"/>
  <c r="H5" i="8"/>
  <c r="I5" i="8" s="1"/>
  <c r="E14" i="11"/>
  <c r="F14" i="11" s="1"/>
  <c r="H14" i="11"/>
  <c r="I14" i="11" s="1"/>
  <c r="E112" i="9"/>
  <c r="F112" i="9" s="1"/>
  <c r="E76" i="34"/>
  <c r="F76" i="34" s="1"/>
  <c r="H76" i="34"/>
  <c r="I76" i="34" s="1"/>
  <c r="E59" i="8"/>
  <c r="F59" i="8" s="1"/>
  <c r="E14" i="30"/>
  <c r="F14" i="30" s="1"/>
  <c r="H14" i="30"/>
  <c r="I14" i="30" s="1"/>
  <c r="H57" i="9"/>
  <c r="I57" i="9" s="1"/>
  <c r="E57" i="9"/>
  <c r="F57" i="9" s="1"/>
  <c r="H23" i="30"/>
  <c r="I23" i="30" s="1"/>
  <c r="E23" i="30"/>
  <c r="F23" i="30" s="1"/>
  <c r="E24" i="31"/>
  <c r="F24" i="31" s="1"/>
  <c r="H24" i="31"/>
  <c r="I24" i="31" s="1"/>
  <c r="M51" i="6" a="1"/>
  <c r="M51" i="6" s="1"/>
  <c r="H51" i="6" s="1"/>
  <c r="BS19" i="29"/>
  <c r="P91" i="16"/>
  <c r="M67" i="33" s="1" a="1"/>
  <c r="M67" i="33" s="1"/>
  <c r="H67" i="33" s="1"/>
  <c r="I67" i="33" s="1"/>
  <c r="C50" i="23"/>
  <c r="E50" i="6"/>
  <c r="F50" i="6" s="1"/>
  <c r="E61" i="33"/>
  <c r="F61" i="33" s="1"/>
  <c r="H76" i="12"/>
  <c r="I76" i="12" s="1"/>
  <c r="E76" i="12"/>
  <c r="F76" i="12" s="1"/>
  <c r="BS24" i="29"/>
  <c r="P96" i="16"/>
  <c r="M72" i="33" s="1" a="1"/>
  <c r="M72" i="33" s="1"/>
  <c r="H72" i="33" s="1"/>
  <c r="I72" i="33" s="1"/>
  <c r="E88" i="6"/>
  <c r="F88" i="6" s="1"/>
  <c r="C88" i="23"/>
  <c r="E91" i="32"/>
  <c r="F91" i="32" s="1"/>
  <c r="H91" i="32"/>
  <c r="I91" i="32" s="1"/>
  <c r="M31" i="6" a="1"/>
  <c r="M31" i="6" s="1"/>
  <c r="R55" i="16"/>
  <c r="P6" i="16"/>
  <c r="H32" i="11"/>
  <c r="I32" i="11" s="1"/>
  <c r="E32" i="11"/>
  <c r="F32" i="11" s="1"/>
  <c r="M45" i="6" a="1"/>
  <c r="M45" i="6" s="1"/>
  <c r="H45" i="6" s="1"/>
  <c r="E30" i="33"/>
  <c r="F30" i="33" s="1"/>
  <c r="H30" i="33"/>
  <c r="I30" i="33" s="1"/>
  <c r="H64" i="30"/>
  <c r="I64" i="30" s="1"/>
  <c r="E64" i="30"/>
  <c r="F64" i="30" s="1"/>
  <c r="E62" i="33"/>
  <c r="F62" i="33" s="1"/>
  <c r="E51" i="33"/>
  <c r="F51" i="33" s="1"/>
  <c r="H51" i="33"/>
  <c r="I51" i="33" s="1"/>
  <c r="E75" i="33"/>
  <c r="F75" i="33" s="1"/>
  <c r="E31" i="11"/>
  <c r="F31" i="11" s="1"/>
  <c r="H31" i="11"/>
  <c r="I31" i="11" s="1"/>
  <c r="E105" i="33"/>
  <c r="F105" i="33" s="1"/>
  <c r="BF21" i="29"/>
  <c r="E71" i="33"/>
  <c r="F71" i="33" s="1"/>
  <c r="H71" i="33"/>
  <c r="I71" i="33" s="1"/>
  <c r="E72" i="34"/>
  <c r="F72" i="34" s="1"/>
  <c r="H72" i="34"/>
  <c r="I72" i="34" s="1"/>
  <c r="H28" i="8"/>
  <c r="I28" i="8" s="1"/>
  <c r="E28" i="8"/>
  <c r="F28" i="8" s="1"/>
  <c r="H116" i="32"/>
  <c r="I116" i="32" s="1"/>
  <c r="E116" i="32"/>
  <c r="F116" i="32" s="1"/>
  <c r="C82" i="23"/>
  <c r="E82" i="6"/>
  <c r="F82" i="6" s="1"/>
  <c r="C71" i="23"/>
  <c r="E71" i="6"/>
  <c r="F71" i="6" s="1"/>
  <c r="E46" i="30"/>
  <c r="F46" i="30" s="1"/>
  <c r="H46" i="30"/>
  <c r="I46" i="30" s="1"/>
  <c r="BS29" i="29"/>
  <c r="P101" i="16"/>
  <c r="M77" i="33" s="1" a="1"/>
  <c r="M77" i="33" s="1"/>
  <c r="H77" i="33" s="1"/>
  <c r="I77" i="33" s="1"/>
  <c r="E23" i="13"/>
  <c r="F23" i="13" s="1"/>
  <c r="H23" i="13"/>
  <c r="I23" i="13" s="1"/>
  <c r="E90" i="32"/>
  <c r="F90" i="32" s="1"/>
  <c r="H90" i="32"/>
  <c r="I90" i="32" s="1"/>
  <c r="AR21" i="29"/>
  <c r="M70" i="6" a="1"/>
  <c r="M70" i="6" s="1"/>
  <c r="I70" i="23" s="1"/>
  <c r="H3" i="31"/>
  <c r="I3" i="31" s="1"/>
  <c r="E3" i="31"/>
  <c r="F3" i="31" s="1"/>
  <c r="E28" i="31"/>
  <c r="F28" i="31" s="1"/>
  <c r="E86" i="33"/>
  <c r="F86" i="33" s="1"/>
  <c r="E95" i="31"/>
  <c r="F95" i="31" s="1"/>
  <c r="H95" i="31"/>
  <c r="I95" i="31" s="1"/>
  <c r="E11" i="8"/>
  <c r="F11" i="8" s="1"/>
  <c r="H11" i="8"/>
  <c r="I11" i="8" s="1"/>
  <c r="E117" i="9"/>
  <c r="F117" i="9" s="1"/>
  <c r="H117" i="9"/>
  <c r="I117" i="9" s="1"/>
  <c r="E38" i="8"/>
  <c r="F38" i="8" s="1"/>
  <c r="E32" i="12"/>
  <c r="F32" i="12" s="1"/>
  <c r="H32" i="12"/>
  <c r="I32" i="12" s="1"/>
  <c r="M102" i="6" a="1"/>
  <c r="M102" i="6" s="1"/>
  <c r="J44" i="36"/>
  <c r="K44" i="36" s="1"/>
  <c r="L44" i="36" s="1"/>
  <c r="E55" i="30"/>
  <c r="F55" i="30" s="1"/>
  <c r="H55" i="30"/>
  <c r="I55" i="30" s="1"/>
  <c r="C17" i="22"/>
  <c r="E17" i="2"/>
  <c r="F17" i="2" s="1"/>
  <c r="H87" i="13"/>
  <c r="I87" i="13" s="1"/>
  <c r="E87" i="13"/>
  <c r="F87" i="13" s="1"/>
  <c r="E84" i="12"/>
  <c r="F84" i="12" s="1"/>
  <c r="H84" i="12"/>
  <c r="I84" i="12" s="1"/>
  <c r="E80" i="32"/>
  <c r="F80" i="32" s="1"/>
  <c r="M96" i="6" a="1"/>
  <c r="M96" i="6" s="1"/>
  <c r="I96" i="23" s="1"/>
  <c r="E35" i="8"/>
  <c r="F35" i="8" s="1"/>
  <c r="E51" i="34"/>
  <c r="F51" i="34" s="1"/>
  <c r="BS33" i="29"/>
  <c r="P105" i="16"/>
  <c r="M81" i="33" s="1" a="1"/>
  <c r="M81" i="33" s="1"/>
  <c r="H81" i="33" s="1"/>
  <c r="I81" i="33" s="1"/>
  <c r="E60" i="12"/>
  <c r="F60" i="12" s="1"/>
  <c r="E62" i="8"/>
  <c r="F62" i="8" s="1"/>
  <c r="H62" i="8"/>
  <c r="I62" i="8" s="1"/>
  <c r="E14" i="33"/>
  <c r="F14" i="33" s="1"/>
  <c r="H14" i="33"/>
  <c r="I14" i="33" s="1"/>
  <c r="E9" i="33"/>
  <c r="F9" i="33" s="1"/>
  <c r="H9" i="33"/>
  <c r="I9" i="33" s="1"/>
  <c r="C97" i="23"/>
  <c r="E97" i="6"/>
  <c r="F97" i="6" s="1"/>
  <c r="H113" i="8"/>
  <c r="I113" i="8" s="1"/>
  <c r="E113" i="8"/>
  <c r="F113" i="8" s="1"/>
  <c r="H11" i="32"/>
  <c r="I11" i="32" s="1"/>
  <c r="E11" i="32"/>
  <c r="F11" i="32" s="1"/>
  <c r="E107" i="11"/>
  <c r="F107" i="11" s="1"/>
  <c r="E95" i="12"/>
  <c r="F95" i="12" s="1"/>
  <c r="H95" i="12"/>
  <c r="I95" i="12" s="1"/>
  <c r="C23" i="22"/>
  <c r="E23" i="2"/>
  <c r="F23" i="2" s="1"/>
  <c r="H23" i="2"/>
  <c r="C97" i="22"/>
  <c r="E97" i="2"/>
  <c r="F97" i="2" s="1"/>
  <c r="E6" i="33"/>
  <c r="F6" i="33" s="1"/>
  <c r="H6" i="33"/>
  <c r="I6" i="33" s="1"/>
  <c r="E101" i="32"/>
  <c r="F101" i="32" s="1"/>
  <c r="H101" i="32"/>
  <c r="I101" i="32" s="1"/>
  <c r="E107" i="30"/>
  <c r="F107" i="30" s="1"/>
  <c r="C50" i="22"/>
  <c r="E50" i="2"/>
  <c r="F50" i="2" s="1"/>
  <c r="M27" i="6" a="1"/>
  <c r="M27" i="6" s="1"/>
  <c r="I27" i="23" s="1"/>
  <c r="E15" i="30"/>
  <c r="F15" i="30" s="1"/>
  <c r="C3" i="22"/>
  <c r="E3" i="2"/>
  <c r="F3" i="2" s="1"/>
  <c r="H3" i="2"/>
  <c r="H28" i="11"/>
  <c r="I28" i="11" s="1"/>
  <c r="E28" i="11"/>
  <c r="F28" i="11" s="1"/>
  <c r="E43" i="31"/>
  <c r="F43" i="31" s="1"/>
  <c r="E19" i="11"/>
  <c r="F19" i="11" s="1"/>
  <c r="E50" i="9"/>
  <c r="F50" i="9" s="1"/>
  <c r="H41" i="30"/>
  <c r="I41" i="30" s="1"/>
  <c r="E41" i="30"/>
  <c r="F41" i="30" s="1"/>
  <c r="E24" i="11"/>
  <c r="F24" i="11" s="1"/>
  <c r="E80" i="31"/>
  <c r="F80" i="31" s="1"/>
  <c r="H80" i="31"/>
  <c r="I80" i="31" s="1"/>
  <c r="E16" i="33"/>
  <c r="F16" i="33" s="1"/>
  <c r="H16" i="33"/>
  <c r="I16" i="33" s="1"/>
  <c r="E18" i="32"/>
  <c r="F18" i="32" s="1"/>
  <c r="E77" i="9"/>
  <c r="F77" i="9" s="1"/>
  <c r="C63" i="22"/>
  <c r="E63" i="2"/>
  <c r="F63" i="2" s="1"/>
  <c r="E20" i="9"/>
  <c r="F20" i="9" s="1"/>
  <c r="C114" i="23"/>
  <c r="E114" i="6"/>
  <c r="F114" i="6" s="1"/>
  <c r="E103" i="33"/>
  <c r="F103" i="33" s="1"/>
  <c r="E15" i="31"/>
  <c r="F15" i="31" s="1"/>
  <c r="BS20" i="29"/>
  <c r="P92" i="16"/>
  <c r="M68" i="33" s="1" a="1"/>
  <c r="M68" i="33" s="1"/>
  <c r="H68" i="33" s="1"/>
  <c r="I68" i="33" s="1"/>
  <c r="E117" i="30"/>
  <c r="F117" i="30" s="1"/>
  <c r="E78" i="13"/>
  <c r="F78" i="13" s="1"/>
  <c r="E71" i="34"/>
  <c r="F71" i="34" s="1"/>
  <c r="H68" i="34"/>
  <c r="I68" i="34" s="1"/>
  <c r="E68" i="34"/>
  <c r="F68" i="34" s="1"/>
  <c r="E84" i="13"/>
  <c r="F84" i="13" s="1"/>
  <c r="H89" i="32"/>
  <c r="I89" i="32" s="1"/>
  <c r="E89" i="32"/>
  <c r="F89" i="32" s="1"/>
  <c r="J2" i="36"/>
  <c r="K2" i="36" s="1"/>
  <c r="L2" i="36" s="1"/>
  <c r="M31" i="34" a="1"/>
  <c r="M31" i="34" s="1"/>
  <c r="H31" i="34" s="1"/>
  <c r="I31" i="34" s="1"/>
  <c r="E93" i="31"/>
  <c r="F93" i="31" s="1"/>
  <c r="E19" i="8"/>
  <c r="F19" i="8" s="1"/>
  <c r="H19" i="8"/>
  <c r="I19" i="8" s="1"/>
  <c r="M26" i="6" a="1"/>
  <c r="M26" i="6" s="1"/>
  <c r="H57" i="34"/>
  <c r="I57" i="34" s="1"/>
  <c r="E57" i="34"/>
  <c r="F57" i="34" s="1"/>
  <c r="C58" i="22"/>
  <c r="H58" i="2"/>
  <c r="E58" i="2"/>
  <c r="F58" i="2" s="1"/>
  <c r="E98" i="34"/>
  <c r="F98" i="34" s="1"/>
  <c r="E20" i="32"/>
  <c r="F20" i="32" s="1"/>
  <c r="H20" i="32"/>
  <c r="I20" i="32" s="1"/>
  <c r="J47" i="36"/>
  <c r="K47" i="36" s="1"/>
  <c r="L47" i="36" s="1"/>
  <c r="E74" i="11"/>
  <c r="F74" i="11" s="1"/>
  <c r="E29" i="8"/>
  <c r="F29" i="8" s="1"/>
  <c r="E18" i="31"/>
  <c r="F18" i="31" s="1"/>
  <c r="H6" i="9"/>
  <c r="I6" i="9" s="1"/>
  <c r="E6" i="9"/>
  <c r="F6" i="9" s="1"/>
  <c r="E8" i="30"/>
  <c r="F8" i="30" s="1"/>
  <c r="E49" i="31"/>
  <c r="F49" i="31" s="1"/>
  <c r="M79" i="6" a="1"/>
  <c r="M79" i="6" s="1"/>
  <c r="I79" i="23" s="1"/>
  <c r="C57" i="23"/>
  <c r="E57" i="6"/>
  <c r="F57" i="6" s="1"/>
  <c r="E47" i="13"/>
  <c r="F47" i="13" s="1"/>
  <c r="E28" i="12"/>
  <c r="F28" i="12" s="1"/>
  <c r="H28" i="12"/>
  <c r="I28" i="12" s="1"/>
  <c r="C55" i="23"/>
  <c r="E55" i="6"/>
  <c r="F55" i="6" s="1"/>
  <c r="E62" i="13"/>
  <c r="F62" i="13" s="1"/>
  <c r="H62" i="13"/>
  <c r="I62" i="13" s="1"/>
  <c r="E39" i="8"/>
  <c r="F39" i="8" s="1"/>
  <c r="E84" i="34"/>
  <c r="F84" i="34" s="1"/>
  <c r="H84" i="34"/>
  <c r="I84" i="34" s="1"/>
  <c r="BS32" i="29"/>
  <c r="P104" i="16"/>
  <c r="M80" i="33" s="1" a="1"/>
  <c r="M80" i="33" s="1"/>
  <c r="H80" i="33" s="1"/>
  <c r="I80" i="33" s="1"/>
  <c r="C67" i="22"/>
  <c r="E67" i="2"/>
  <c r="F67" i="2" s="1"/>
  <c r="E36" i="30"/>
  <c r="F36" i="30" s="1"/>
  <c r="H36" i="30"/>
  <c r="I36" i="30" s="1"/>
  <c r="C105" i="23"/>
  <c r="E105" i="6"/>
  <c r="F105" i="6" s="1"/>
  <c r="C72" i="22"/>
  <c r="E72" i="2"/>
  <c r="F72" i="2" s="1"/>
  <c r="E77" i="13"/>
  <c r="F77" i="13" s="1"/>
  <c r="H77" i="13"/>
  <c r="I77" i="13" s="1"/>
  <c r="E63" i="12"/>
  <c r="F63" i="12" s="1"/>
  <c r="H74" i="32"/>
  <c r="I74" i="32" s="1"/>
  <c r="E74" i="32"/>
  <c r="F74" i="32" s="1"/>
  <c r="E42" i="12"/>
  <c r="F42" i="12" s="1"/>
  <c r="E103" i="34"/>
  <c r="F103" i="34" s="1"/>
  <c r="E100" i="32"/>
  <c r="F100" i="32" s="1"/>
  <c r="H100" i="32"/>
  <c r="I100" i="32" s="1"/>
  <c r="E38" i="9"/>
  <c r="F38" i="9" s="1"/>
  <c r="E66" i="34"/>
  <c r="F66" i="34" s="1"/>
  <c r="H66" i="34"/>
  <c r="I66" i="34" s="1"/>
  <c r="H38" i="12"/>
  <c r="I38" i="12" s="1"/>
  <c r="E38" i="12"/>
  <c r="F38" i="12" s="1"/>
  <c r="H50" i="13"/>
  <c r="I50" i="13" s="1"/>
  <c r="E50" i="13"/>
  <c r="F50" i="13" s="1"/>
  <c r="E51" i="8"/>
  <c r="F51" i="8" s="1"/>
  <c r="E9" i="34"/>
  <c r="F9" i="34" s="1"/>
  <c r="H9" i="34"/>
  <c r="I9" i="34" s="1"/>
  <c r="H34" i="8"/>
  <c r="I34" i="8" s="1"/>
  <c r="E34" i="8"/>
  <c r="F34" i="8" s="1"/>
  <c r="M65" i="6" a="1"/>
  <c r="M65" i="6" s="1"/>
  <c r="I65" i="23" s="1"/>
  <c r="E25" i="9"/>
  <c r="F25" i="9" s="1"/>
  <c r="H25" i="9"/>
  <c r="I25" i="9" s="1"/>
  <c r="E105" i="34"/>
  <c r="F105" i="34" s="1"/>
  <c r="E29" i="11"/>
  <c r="F29" i="11" s="1"/>
  <c r="H43" i="30"/>
  <c r="I43" i="30" s="1"/>
  <c r="E43" i="30"/>
  <c r="F43" i="30" s="1"/>
  <c r="H28" i="9"/>
  <c r="I28" i="9" s="1"/>
  <c r="E28" i="9"/>
  <c r="F28" i="9" s="1"/>
  <c r="E52" i="30"/>
  <c r="F52" i="30" s="1"/>
  <c r="H52" i="30"/>
  <c r="I52" i="30" s="1"/>
  <c r="AR32" i="29"/>
  <c r="H55" i="33"/>
  <c r="I55" i="33" s="1"/>
  <c r="E55" i="33"/>
  <c r="F55" i="33" s="1"/>
  <c r="E79" i="6"/>
  <c r="F79" i="6" s="1"/>
  <c r="C79" i="23"/>
  <c r="E3" i="33"/>
  <c r="F3" i="33" s="1"/>
  <c r="H3" i="33"/>
  <c r="I3" i="33" s="1"/>
  <c r="E105" i="12"/>
  <c r="F105" i="12" s="1"/>
  <c r="H105" i="12"/>
  <c r="I105" i="12" s="1"/>
  <c r="E42" i="9"/>
  <c r="F42" i="9" s="1"/>
  <c r="H42" i="9"/>
  <c r="I42" i="9" s="1"/>
  <c r="E86" i="30"/>
  <c r="F86" i="30" s="1"/>
  <c r="E33" i="32"/>
  <c r="F33" i="32" s="1"/>
  <c r="E61" i="11"/>
  <c r="F61" i="11" s="1"/>
  <c r="H61" i="11"/>
  <c r="I61" i="11" s="1"/>
  <c r="E95" i="13"/>
  <c r="F95" i="13" s="1"/>
  <c r="E59" i="33"/>
  <c r="F59" i="33" s="1"/>
  <c r="H59" i="33"/>
  <c r="I59" i="33" s="1"/>
  <c r="E93" i="30"/>
  <c r="F93" i="30" s="1"/>
  <c r="H93" i="30"/>
  <c r="I93" i="30" s="1"/>
  <c r="E91" i="33"/>
  <c r="F91" i="33" s="1"/>
  <c r="E80" i="33"/>
  <c r="F80" i="33" s="1"/>
  <c r="E104" i="33"/>
  <c r="F104" i="33" s="1"/>
  <c r="H60" i="11"/>
  <c r="I60" i="11" s="1"/>
  <c r="E60" i="11"/>
  <c r="F60" i="11" s="1"/>
  <c r="E18" i="33"/>
  <c r="F18" i="33" s="1"/>
  <c r="H18" i="33"/>
  <c r="I18" i="33" s="1"/>
  <c r="BF53" i="29"/>
  <c r="E53" i="29" s="1"/>
  <c r="M110" i="6" a="1"/>
  <c r="M110" i="6" s="1"/>
  <c r="I110" i="23" s="1"/>
  <c r="E101" i="34"/>
  <c r="F101" i="34" s="1"/>
  <c r="E86" i="8"/>
  <c r="F86" i="8" s="1"/>
  <c r="E24" i="6"/>
  <c r="F24" i="6" s="1"/>
  <c r="C24" i="23"/>
  <c r="E13" i="6"/>
  <c r="F13" i="6" s="1"/>
  <c r="C13" i="23"/>
  <c r="E75" i="30"/>
  <c r="F75" i="30" s="1"/>
  <c r="E55" i="9"/>
  <c r="F55" i="9" s="1"/>
  <c r="H55" i="9"/>
  <c r="I55" i="9" s="1"/>
  <c r="E5" i="9"/>
  <c r="F5" i="9" s="1"/>
  <c r="C31" i="22"/>
  <c r="E31" i="2"/>
  <c r="F31" i="2" s="1"/>
  <c r="H31" i="2"/>
  <c r="M106" i="6" a="1"/>
  <c r="M106" i="6" s="1"/>
  <c r="M114" i="6" a="1"/>
  <c r="M114" i="6" s="1"/>
  <c r="E90" i="31"/>
  <c r="F90" i="31" s="1"/>
  <c r="E86" i="31"/>
  <c r="F86" i="31" s="1"/>
  <c r="E115" i="33"/>
  <c r="F115" i="33" s="1"/>
  <c r="E15" i="11"/>
  <c r="F15" i="11" s="1"/>
  <c r="E39" i="30"/>
  <c r="F39" i="30" s="1"/>
  <c r="M34" i="6" a="1"/>
  <c r="M34" i="6" s="1"/>
  <c r="I34" i="23" s="1"/>
  <c r="R58" i="16"/>
  <c r="H67" i="8"/>
  <c r="I67" i="8" s="1"/>
  <c r="E67" i="8"/>
  <c r="F67" i="8" s="1"/>
  <c r="E3" i="12"/>
  <c r="F3" i="12" s="1"/>
  <c r="E51" i="30"/>
  <c r="F51" i="30" s="1"/>
  <c r="BS25" i="29"/>
  <c r="P97" i="16"/>
  <c r="M73" i="33" s="1" a="1"/>
  <c r="M73" i="33" s="1"/>
  <c r="H73" i="33" s="1"/>
  <c r="I73" i="33" s="1"/>
  <c r="E84" i="30"/>
  <c r="F84" i="30" s="1"/>
  <c r="C46" i="22"/>
  <c r="H46" i="2"/>
  <c r="E46" i="2"/>
  <c r="F46" i="2" s="1"/>
  <c r="H116" i="13"/>
  <c r="I116" i="13" s="1"/>
  <c r="E116" i="13"/>
  <c r="F116" i="13" s="1"/>
  <c r="E113" i="12"/>
  <c r="F113" i="12" s="1"/>
  <c r="E109" i="32"/>
  <c r="F109" i="32" s="1"/>
  <c r="C5" i="23"/>
  <c r="E5" i="6"/>
  <c r="F5" i="6" s="1"/>
  <c r="E80" i="34"/>
  <c r="F80" i="34" s="1"/>
  <c r="E31" i="12"/>
  <c r="F31" i="12" s="1"/>
  <c r="E91" i="8"/>
  <c r="F91" i="8" s="1"/>
  <c r="H91" i="8"/>
  <c r="I91" i="8" s="1"/>
  <c r="C99" i="23"/>
  <c r="H99" i="6"/>
  <c r="E99" i="6"/>
  <c r="F99" i="6" s="1"/>
  <c r="E68" i="31"/>
  <c r="F68" i="31" s="1"/>
  <c r="H68" i="31"/>
  <c r="I68" i="31" s="1"/>
  <c r="H13" i="31"/>
  <c r="I13" i="31" s="1"/>
  <c r="E13" i="31"/>
  <c r="F13" i="31" s="1"/>
  <c r="C39" i="23"/>
  <c r="E39" i="6"/>
  <c r="F39" i="6" s="1"/>
  <c r="H26" i="8"/>
  <c r="I26" i="8" s="1"/>
  <c r="E26" i="8"/>
  <c r="F26" i="8" s="1"/>
  <c r="E40" i="32"/>
  <c r="F40" i="32" s="1"/>
  <c r="E20" i="11"/>
  <c r="F20" i="11" s="1"/>
  <c r="H20" i="11"/>
  <c r="I20" i="11" s="1"/>
  <c r="C83" i="22"/>
  <c r="E83" i="2"/>
  <c r="F83" i="2" s="1"/>
  <c r="E5" i="11"/>
  <c r="F5" i="11" s="1"/>
  <c r="H5" i="11"/>
  <c r="I5" i="11" s="1"/>
  <c r="E32" i="6"/>
  <c r="F32" i="6" s="1"/>
  <c r="C32" i="23"/>
  <c r="H35" i="33"/>
  <c r="I35" i="33" s="1"/>
  <c r="E35" i="33"/>
  <c r="F35" i="33" s="1"/>
  <c r="E14" i="32"/>
  <c r="F14" i="32" s="1"/>
  <c r="H14" i="32"/>
  <c r="I14" i="32" s="1"/>
  <c r="C77" i="23"/>
  <c r="E77" i="6"/>
  <c r="F77" i="6" s="1"/>
  <c r="C79" i="22"/>
  <c r="E79" i="2"/>
  <c r="F79" i="2" s="1"/>
  <c r="H79" i="2"/>
  <c r="M14" i="6" a="1"/>
  <c r="M14" i="6" s="1"/>
  <c r="C90" i="22"/>
  <c r="E90" i="2"/>
  <c r="F90" i="2" s="1"/>
  <c r="H86" i="11"/>
  <c r="I86" i="11" s="1"/>
  <c r="E86" i="11"/>
  <c r="F86" i="11" s="1"/>
  <c r="E72" i="31"/>
  <c r="F72" i="31" s="1"/>
  <c r="E48" i="11"/>
  <c r="F48" i="11" s="1"/>
  <c r="E79" i="9"/>
  <c r="F79" i="9" s="1"/>
  <c r="E70" i="30"/>
  <c r="F70" i="30" s="1"/>
  <c r="H70" i="30"/>
  <c r="I70" i="30" s="1"/>
  <c r="E53" i="11"/>
  <c r="F53" i="11" s="1"/>
  <c r="H53" i="11"/>
  <c r="I53" i="11" s="1"/>
  <c r="E22" i="31"/>
  <c r="F22" i="31" s="1"/>
  <c r="H22" i="31"/>
  <c r="I22" i="31" s="1"/>
  <c r="E106" i="9"/>
  <c r="F106" i="9" s="1"/>
  <c r="C92" i="22"/>
  <c r="E92" i="2"/>
  <c r="F92" i="2" s="1"/>
  <c r="H92" i="2"/>
  <c r="M91" i="6" a="1"/>
  <c r="M91" i="6" s="1"/>
  <c r="I91" i="23" s="1"/>
  <c r="E30" i="11"/>
  <c r="F30" i="11" s="1"/>
  <c r="E79" i="12"/>
  <c r="F79" i="12" s="1"/>
  <c r="M43" i="6" a="1"/>
  <c r="M43" i="6" s="1"/>
  <c r="I43" i="23" s="1"/>
  <c r="E102" i="31"/>
  <c r="F102" i="31" s="1"/>
  <c r="H102" i="31"/>
  <c r="I102" i="31" s="1"/>
  <c r="E38" i="13"/>
  <c r="F38" i="13" s="1"/>
  <c r="C87" i="23"/>
  <c r="E87" i="6"/>
  <c r="F87" i="6" s="1"/>
  <c r="J50" i="36"/>
  <c r="K50" i="36" s="1"/>
  <c r="L50" i="36" s="1"/>
  <c r="E100" i="34"/>
  <c r="F100" i="34" s="1"/>
  <c r="E97" i="34"/>
  <c r="F97" i="34" s="1"/>
  <c r="E113" i="13"/>
  <c r="F113" i="13" s="1"/>
  <c r="E2" i="32"/>
  <c r="F2" i="32" s="1"/>
  <c r="H2" i="32"/>
  <c r="I2" i="32" s="1"/>
  <c r="E6" i="31"/>
  <c r="F6" i="31" s="1"/>
  <c r="E48" i="8"/>
  <c r="F48" i="8" s="1"/>
  <c r="H48" i="8"/>
  <c r="I48" i="8" s="1"/>
  <c r="E86" i="34"/>
  <c r="F86" i="34" s="1"/>
  <c r="C87" i="22"/>
  <c r="E87" i="2"/>
  <c r="F87" i="2" s="1"/>
  <c r="H87" i="2"/>
  <c r="E11" i="34"/>
  <c r="F11" i="34" s="1"/>
  <c r="H11" i="34"/>
  <c r="I11" i="34" s="1"/>
  <c r="E49" i="32"/>
  <c r="F49" i="32" s="1"/>
  <c r="BS28" i="29"/>
  <c r="P100" i="16"/>
  <c r="M76" i="33" s="1" a="1"/>
  <c r="M76" i="33" s="1"/>
  <c r="H76" i="33" s="1"/>
  <c r="I76" i="33" s="1"/>
  <c r="E103" i="11"/>
  <c r="F103" i="11" s="1"/>
  <c r="H103" i="11"/>
  <c r="I103" i="11" s="1"/>
  <c r="E76" i="8"/>
  <c r="F76" i="8" s="1"/>
  <c r="H58" i="8"/>
  <c r="I58" i="8" s="1"/>
  <c r="E58" i="8"/>
  <c r="F58" i="8" s="1"/>
  <c r="E98" i="12"/>
  <c r="F98" i="12" s="1"/>
  <c r="H98" i="12"/>
  <c r="I98" i="12" s="1"/>
  <c r="E47" i="31"/>
  <c r="F47" i="31" s="1"/>
  <c r="H47" i="31"/>
  <c r="I47" i="31" s="1"/>
  <c r="E35" i="9"/>
  <c r="F35" i="9" s="1"/>
  <c r="H35" i="9"/>
  <c r="I35" i="9" s="1"/>
  <c r="E37" i="30"/>
  <c r="F37" i="30" s="1"/>
  <c r="H78" i="31"/>
  <c r="I78" i="31" s="1"/>
  <c r="E78" i="31"/>
  <c r="F78" i="31" s="1"/>
  <c r="M46" i="6" a="1"/>
  <c r="M46" i="6" s="1"/>
  <c r="I46" i="23" s="1"/>
  <c r="C28" i="23"/>
  <c r="E28" i="6"/>
  <c r="F28" i="6" s="1"/>
  <c r="E76" i="13"/>
  <c r="F76" i="13" s="1"/>
  <c r="H76" i="13"/>
  <c r="I76" i="13" s="1"/>
  <c r="H86" i="12"/>
  <c r="I86" i="12" s="1"/>
  <c r="E86" i="12"/>
  <c r="F86" i="12" s="1"/>
  <c r="C26" i="23"/>
  <c r="E26" i="6"/>
  <c r="F26" i="6" s="1"/>
  <c r="E91" i="13"/>
  <c r="F91" i="13" s="1"/>
  <c r="H91" i="13"/>
  <c r="I91" i="13" s="1"/>
  <c r="E68" i="8"/>
  <c r="F68" i="8" s="1"/>
  <c r="E113" i="34"/>
  <c r="F113" i="34" s="1"/>
  <c r="H113" i="34"/>
  <c r="I113" i="34" s="1"/>
  <c r="M107" i="6" a="1"/>
  <c r="M107" i="6" s="1"/>
  <c r="I107" i="23" s="1"/>
  <c r="C96" i="22"/>
  <c r="E96" i="2"/>
  <c r="F96" i="2" s="1"/>
  <c r="H96" i="2"/>
  <c r="H65" i="30"/>
  <c r="I65" i="30" s="1"/>
  <c r="E65" i="30"/>
  <c r="F65" i="30" s="1"/>
  <c r="E18" i="6"/>
  <c r="F18" i="6" s="1"/>
  <c r="H18" i="6"/>
  <c r="C18" i="23"/>
  <c r="C101" i="22"/>
  <c r="H101" i="2"/>
  <c r="E101" i="2"/>
  <c r="F101" i="2" s="1"/>
  <c r="E106" i="13"/>
  <c r="F106" i="13" s="1"/>
  <c r="H106" i="13"/>
  <c r="I106" i="13" s="1"/>
  <c r="E5" i="12"/>
  <c r="F5" i="12" s="1"/>
  <c r="E103" i="32"/>
  <c r="F103" i="32" s="1"/>
  <c r="E100" i="12"/>
  <c r="F100" i="12" s="1"/>
  <c r="H32" i="13"/>
  <c r="I32" i="13" s="1"/>
  <c r="E32" i="13"/>
  <c r="F32" i="13" s="1"/>
  <c r="C44" i="22"/>
  <c r="H44" i="2"/>
  <c r="E44" i="2"/>
  <c r="F44" i="2" s="1"/>
  <c r="E67" i="9"/>
  <c r="F67" i="9" s="1"/>
  <c r="M71" i="6" a="1"/>
  <c r="M71" i="6" s="1"/>
  <c r="I71" i="23" s="1"/>
  <c r="E95" i="34"/>
  <c r="F95" i="34" s="1"/>
  <c r="H95" i="34"/>
  <c r="I95" i="34" s="1"/>
  <c r="H67" i="12"/>
  <c r="I67" i="12" s="1"/>
  <c r="E67" i="12"/>
  <c r="F67" i="12" s="1"/>
  <c r="E79" i="13"/>
  <c r="F79" i="13" s="1"/>
  <c r="H79" i="13"/>
  <c r="I79" i="13" s="1"/>
  <c r="E80" i="8"/>
  <c r="F80" i="8" s="1"/>
  <c r="H80" i="8"/>
  <c r="I80" i="8" s="1"/>
  <c r="H67" i="34"/>
  <c r="I67" i="34" s="1"/>
  <c r="E67" i="34"/>
  <c r="F67" i="34" s="1"/>
  <c r="E63" i="8"/>
  <c r="F63" i="8" s="1"/>
  <c r="H44" i="33"/>
  <c r="I44" i="33" s="1"/>
  <c r="E44" i="33"/>
  <c r="F44" i="33" s="1"/>
  <c r="M60" i="34" a="1"/>
  <c r="M60" i="34" s="1"/>
  <c r="H60" i="34" s="1"/>
  <c r="I60" i="34" s="1"/>
  <c r="E58" i="11"/>
  <c r="F58" i="11" s="1"/>
  <c r="E101" i="30"/>
  <c r="F101" i="30" s="1"/>
  <c r="H101" i="30"/>
  <c r="I101" i="30" s="1"/>
  <c r="E86" i="9"/>
  <c r="F86" i="9" s="1"/>
  <c r="E81" i="30"/>
  <c r="F81" i="30" s="1"/>
  <c r="H81" i="30"/>
  <c r="I81" i="30" s="1"/>
  <c r="M112" i="6" a="1"/>
  <c r="M112" i="6" s="1"/>
  <c r="I112" i="23" s="1"/>
  <c r="E84" i="33"/>
  <c r="F84" i="33" s="1"/>
  <c r="C108" i="23"/>
  <c r="E108" i="6"/>
  <c r="F108" i="6" s="1"/>
  <c r="E90" i="33"/>
  <c r="F90" i="33" s="1"/>
  <c r="H47" i="12"/>
  <c r="I47" i="12" s="1"/>
  <c r="E47" i="12"/>
  <c r="F47" i="12" s="1"/>
  <c r="E71" i="9"/>
  <c r="F71" i="9" s="1"/>
  <c r="E57" i="30"/>
  <c r="F57" i="30" s="1"/>
  <c r="H57" i="30"/>
  <c r="I57" i="30" s="1"/>
  <c r="H43" i="8"/>
  <c r="I43" i="8" s="1"/>
  <c r="E43" i="8"/>
  <c r="F43" i="8" s="1"/>
  <c r="AR12" i="29"/>
  <c r="E10" i="32"/>
  <c r="F10" i="32" s="1"/>
  <c r="E8" i="13"/>
  <c r="F8" i="13" s="1"/>
  <c r="H8" i="13"/>
  <c r="I8" i="13" s="1"/>
  <c r="E9" i="11"/>
  <c r="F9" i="11" s="1"/>
  <c r="H9" i="11"/>
  <c r="I9" i="11" s="1"/>
  <c r="H67" i="31"/>
  <c r="I67" i="31" s="1"/>
  <c r="E67" i="31"/>
  <c r="F67" i="31" s="1"/>
  <c r="M54" i="6" a="1"/>
  <c r="M54" i="6" s="1"/>
  <c r="I54" i="23" s="1"/>
  <c r="E109" i="33"/>
  <c r="F109" i="33" s="1"/>
  <c r="E22" i="6"/>
  <c r="F22" i="6" s="1"/>
  <c r="C22" i="23"/>
  <c r="E89" i="11"/>
  <c r="F89" i="11" s="1"/>
  <c r="H89" i="11"/>
  <c r="I89" i="11" s="1"/>
  <c r="E47" i="33"/>
  <c r="F47" i="33" s="1"/>
  <c r="H47" i="33"/>
  <c r="I47" i="33" s="1"/>
  <c r="M48" i="6" a="1"/>
  <c r="M48" i="6" s="1"/>
  <c r="I48" i="23" s="1"/>
  <c r="R72" i="16"/>
  <c r="E14" i="34"/>
  <c r="F14" i="34" s="1"/>
  <c r="E115" i="8"/>
  <c r="F115" i="8" s="1"/>
  <c r="C111" i="23"/>
  <c r="E111" i="6"/>
  <c r="F111" i="6" s="1"/>
  <c r="C100" i="23"/>
  <c r="E100" i="6"/>
  <c r="F100" i="6" s="1"/>
  <c r="H104" i="30"/>
  <c r="I104" i="30" s="1"/>
  <c r="E104" i="30"/>
  <c r="F104" i="30" s="1"/>
  <c r="E84" i="9"/>
  <c r="F84" i="9" s="1"/>
  <c r="H84" i="9"/>
  <c r="I84" i="9" s="1"/>
  <c r="E34" i="9"/>
  <c r="F34" i="9" s="1"/>
  <c r="H34" i="9"/>
  <c r="I34" i="9" s="1"/>
  <c r="C60" i="22"/>
  <c r="E60" i="2"/>
  <c r="F60" i="2" s="1"/>
  <c r="H60" i="2"/>
  <c r="E41" i="32"/>
  <c r="F41" i="32" s="1"/>
  <c r="H41" i="32"/>
  <c r="I41" i="32" s="1"/>
  <c r="E12" i="34"/>
  <c r="F12" i="34" s="1"/>
  <c r="E40" i="13"/>
  <c r="F40" i="13" s="1"/>
  <c r="H40" i="13"/>
  <c r="I40" i="13" s="1"/>
  <c r="H102" i="11"/>
  <c r="I102" i="11" s="1"/>
  <c r="E102" i="11"/>
  <c r="F102" i="11" s="1"/>
  <c r="E68" i="30"/>
  <c r="F68" i="30" s="1"/>
  <c r="H68" i="30"/>
  <c r="I68" i="30" s="1"/>
  <c r="E96" i="8"/>
  <c r="F96" i="8" s="1"/>
  <c r="H96" i="8"/>
  <c r="I96" i="8" s="1"/>
  <c r="E61" i="12"/>
  <c r="F61" i="12" s="1"/>
  <c r="E22" i="30"/>
  <c r="F22" i="30" s="1"/>
  <c r="H22" i="30"/>
  <c r="I22" i="30" s="1"/>
  <c r="M52" i="6" a="1"/>
  <c r="M52" i="6" s="1"/>
  <c r="I52" i="23" s="1"/>
  <c r="H113" i="30"/>
  <c r="I113" i="30" s="1"/>
  <c r="E113" i="30"/>
  <c r="F113" i="30" s="1"/>
  <c r="C75" i="22"/>
  <c r="E75" i="2"/>
  <c r="F75" i="2" s="1"/>
  <c r="M10" i="6" a="1"/>
  <c r="M10" i="6" s="1"/>
  <c r="I10" i="23" s="1"/>
  <c r="H94" i="31"/>
  <c r="I94" i="31" s="1"/>
  <c r="E94" i="31"/>
  <c r="F94" i="31" s="1"/>
  <c r="C34" i="23"/>
  <c r="E34" i="6"/>
  <c r="F34" i="6" s="1"/>
  <c r="E109" i="34"/>
  <c r="F109" i="34" s="1"/>
  <c r="H109" i="34"/>
  <c r="I109" i="34" s="1"/>
  <c r="E2" i="12"/>
  <c r="F2" i="12" s="1"/>
  <c r="E32" i="30"/>
  <c r="F32" i="30" s="1"/>
  <c r="H32" i="30"/>
  <c r="I32" i="30" s="1"/>
  <c r="E12" i="6"/>
  <c r="F12" i="6" s="1"/>
  <c r="C12" i="23"/>
  <c r="H10" i="31"/>
  <c r="I10" i="31" s="1"/>
  <c r="E10" i="31"/>
  <c r="F10" i="31" s="1"/>
  <c r="E42" i="31"/>
  <c r="F42" i="31" s="1"/>
  <c r="E68" i="6"/>
  <c r="F68" i="6" s="1"/>
  <c r="C68" i="23"/>
  <c r="J37" i="36"/>
  <c r="K37" i="36" s="1"/>
  <c r="L37" i="36" s="1"/>
  <c r="E69" i="32"/>
  <c r="F69" i="32" s="1"/>
  <c r="H69" i="32"/>
  <c r="I69" i="32" s="1"/>
  <c r="E49" i="11"/>
  <c r="F49" i="11" s="1"/>
  <c r="H49" i="11"/>
  <c r="I49" i="11" s="1"/>
  <c r="C112" i="22"/>
  <c r="H112" i="2"/>
  <c r="E112" i="2"/>
  <c r="F112" i="2" s="1"/>
  <c r="E34" i="11"/>
  <c r="F34" i="11" s="1"/>
  <c r="E61" i="6"/>
  <c r="F61" i="6" s="1"/>
  <c r="C61" i="23"/>
  <c r="E5" i="31"/>
  <c r="F5" i="31" s="1"/>
  <c r="C40" i="23"/>
  <c r="E40" i="6"/>
  <c r="F40" i="6" s="1"/>
  <c r="C19" i="23"/>
  <c r="E19" i="6"/>
  <c r="F19" i="6" s="1"/>
  <c r="C108" i="22"/>
  <c r="E108" i="2"/>
  <c r="F108" i="2" s="1"/>
  <c r="H108" i="2"/>
  <c r="M28" i="6" a="1"/>
  <c r="M28" i="6" s="1"/>
  <c r="I28" i="23" s="1"/>
  <c r="E115" i="11"/>
  <c r="F115" i="11" s="1"/>
  <c r="H115" i="11"/>
  <c r="I115" i="11" s="1"/>
  <c r="E101" i="31"/>
  <c r="F101" i="31" s="1"/>
  <c r="E77" i="11"/>
  <c r="F77" i="11" s="1"/>
  <c r="E108" i="9"/>
  <c r="F108" i="9" s="1"/>
  <c r="E99" i="30"/>
  <c r="F99" i="30" s="1"/>
  <c r="H99" i="30"/>
  <c r="I99" i="30" s="1"/>
  <c r="E82" i="11"/>
  <c r="F82" i="11" s="1"/>
  <c r="H82" i="11"/>
  <c r="I82" i="11" s="1"/>
  <c r="E51" i="31"/>
  <c r="F51" i="31" s="1"/>
  <c r="E76" i="32"/>
  <c r="F76" i="32" s="1"/>
  <c r="H76" i="32"/>
  <c r="I76" i="32" s="1"/>
  <c r="E53" i="30"/>
  <c r="F53" i="30" s="1"/>
  <c r="E25" i="12"/>
  <c r="F25" i="12" s="1"/>
  <c r="E50" i="12"/>
  <c r="F50" i="12" s="1"/>
  <c r="H50" i="12"/>
  <c r="I50" i="12" s="1"/>
  <c r="E56" i="13"/>
  <c r="F56" i="13" s="1"/>
  <c r="E44" i="8"/>
  <c r="F44" i="8" s="1"/>
  <c r="E67" i="13"/>
  <c r="F67" i="13" s="1"/>
  <c r="H67" i="13"/>
  <c r="I67" i="13" s="1"/>
  <c r="C29" i="23"/>
  <c r="E29" i="6"/>
  <c r="F29" i="6" s="1"/>
  <c r="H29" i="6"/>
  <c r="BS31" i="29"/>
  <c r="P103" i="16"/>
  <c r="M79" i="33" s="1" a="1"/>
  <c r="M79" i="33" s="1"/>
  <c r="H79" i="33" s="1"/>
  <c r="I79" i="33" s="1"/>
  <c r="E8" i="33"/>
  <c r="F8" i="33" s="1"/>
  <c r="H8" i="33"/>
  <c r="I8" i="33" s="1"/>
  <c r="M78" i="6" a="1"/>
  <c r="M78" i="6" s="1"/>
  <c r="E19" i="12"/>
  <c r="F19" i="12" s="1"/>
  <c r="E26" i="13"/>
  <c r="F26" i="13" s="1"/>
  <c r="H26" i="13"/>
  <c r="I26" i="13" s="1"/>
  <c r="E33" i="11"/>
  <c r="F33" i="11" s="1"/>
  <c r="C43" i="23"/>
  <c r="E43" i="6"/>
  <c r="F43" i="6" s="1"/>
  <c r="H19" i="33"/>
  <c r="I19" i="33" s="1"/>
  <c r="E19" i="33"/>
  <c r="F19" i="33" s="1"/>
  <c r="E35" i="31"/>
  <c r="F35" i="31" s="1"/>
  <c r="E77" i="8"/>
  <c r="F77" i="8" s="1"/>
  <c r="E115" i="34"/>
  <c r="F115" i="34" s="1"/>
  <c r="H115" i="34"/>
  <c r="I115" i="34" s="1"/>
  <c r="C116" i="22"/>
  <c r="E116" i="2"/>
  <c r="F116" i="2" s="1"/>
  <c r="H116" i="2"/>
  <c r="M49" i="6" a="1"/>
  <c r="M49" i="6" s="1"/>
  <c r="H78" i="32"/>
  <c r="I78" i="32" s="1"/>
  <c r="E78" i="32"/>
  <c r="F78" i="32" s="1"/>
  <c r="E50" i="32"/>
  <c r="F50" i="32" s="1"/>
  <c r="E105" i="8"/>
  <c r="F105" i="8" s="1"/>
  <c r="E87" i="8"/>
  <c r="F87" i="8" s="1"/>
  <c r="H87" i="8"/>
  <c r="I87" i="8" s="1"/>
  <c r="E11" i="12"/>
  <c r="F11" i="12" s="1"/>
  <c r="H11" i="12"/>
  <c r="I11" i="12" s="1"/>
  <c r="E76" i="31"/>
  <c r="F76" i="31" s="1"/>
  <c r="E64" i="9"/>
  <c r="F64" i="9" s="1"/>
  <c r="H64" i="9"/>
  <c r="I64" i="9" s="1"/>
  <c r="E66" i="30"/>
  <c r="F66" i="30" s="1"/>
  <c r="E107" i="31"/>
  <c r="F107" i="31" s="1"/>
  <c r="J54" i="36"/>
  <c r="K54" i="36" s="1"/>
  <c r="L54" i="36" s="1"/>
  <c r="BF63" i="29"/>
  <c r="E63" i="29" s="1"/>
  <c r="J33" i="36"/>
  <c r="K33" i="36" s="1"/>
  <c r="L33" i="36" s="1"/>
  <c r="C86" i="23"/>
  <c r="E86" i="6"/>
  <c r="F86" i="6" s="1"/>
  <c r="E105" i="13"/>
  <c r="F105" i="13" s="1"/>
  <c r="E115" i="12"/>
  <c r="F115" i="12" s="1"/>
  <c r="C84" i="23"/>
  <c r="E84" i="6"/>
  <c r="F84" i="6" s="1"/>
  <c r="M82" i="6" a="1"/>
  <c r="M82" i="6" s="1"/>
  <c r="I82" i="23" s="1"/>
  <c r="E97" i="8"/>
  <c r="F97" i="8" s="1"/>
  <c r="H97" i="8"/>
  <c r="I97" i="8" s="1"/>
  <c r="E26" i="34"/>
  <c r="F26" i="34" s="1"/>
  <c r="C9" i="22"/>
  <c r="E9" i="2"/>
  <c r="F9" i="2" s="1"/>
  <c r="H9" i="2"/>
  <c r="E94" i="30"/>
  <c r="F94" i="30" s="1"/>
  <c r="H94" i="30"/>
  <c r="I94" i="30" s="1"/>
  <c r="C76" i="23"/>
  <c r="E76" i="6"/>
  <c r="F76" i="6" s="1"/>
  <c r="C14" i="22"/>
  <c r="E14" i="2"/>
  <c r="F14" i="2" s="1"/>
  <c r="H14" i="2"/>
  <c r="E34" i="12"/>
  <c r="F34" i="12" s="1"/>
  <c r="E45" i="32"/>
  <c r="F45" i="32" s="1"/>
  <c r="H45" i="32"/>
  <c r="I45" i="32" s="1"/>
  <c r="E30" i="32"/>
  <c r="F30" i="32" s="1"/>
  <c r="H71" i="12"/>
  <c r="I71" i="12" s="1"/>
  <c r="E71" i="12"/>
  <c r="F71" i="12" s="1"/>
  <c r="H61" i="13"/>
  <c r="I61" i="13" s="1"/>
  <c r="E61" i="13"/>
  <c r="F61" i="13" s="1"/>
  <c r="C73" i="22"/>
  <c r="E73" i="2"/>
  <c r="F73" i="2" s="1"/>
  <c r="H73" i="2"/>
  <c r="E96" i="9"/>
  <c r="F96" i="9" s="1"/>
  <c r="E8" i="34"/>
  <c r="F8" i="34" s="1"/>
  <c r="H96" i="12"/>
  <c r="I96" i="12" s="1"/>
  <c r="E96" i="12"/>
  <c r="F96" i="12" s="1"/>
  <c r="E108" i="13"/>
  <c r="F108" i="13" s="1"/>
  <c r="E109" i="8"/>
  <c r="F109" i="8" s="1"/>
  <c r="E62" i="34"/>
  <c r="F62" i="34" s="1"/>
  <c r="H96" i="34"/>
  <c r="I96" i="34" s="1"/>
  <c r="E96" i="34"/>
  <c r="F96" i="34" s="1"/>
  <c r="E92" i="8"/>
  <c r="F92" i="8" s="1"/>
  <c r="H92" i="8"/>
  <c r="I92" i="8" s="1"/>
  <c r="E73" i="33"/>
  <c r="F73" i="33" s="1"/>
  <c r="E55" i="11"/>
  <c r="F55" i="11" s="1"/>
  <c r="H55" i="11"/>
  <c r="I55" i="11" s="1"/>
  <c r="H87" i="11"/>
  <c r="I87" i="11" s="1"/>
  <c r="E87" i="11"/>
  <c r="F87" i="11" s="1"/>
  <c r="M13" i="6" a="1"/>
  <c r="M13" i="6" s="1"/>
  <c r="I13" i="23" s="1"/>
  <c r="R37" i="16"/>
  <c r="E115" i="9"/>
  <c r="F115" i="9" s="1"/>
  <c r="E110" i="30"/>
  <c r="F110" i="30" s="1"/>
  <c r="M63" i="6" a="1"/>
  <c r="M63" i="6" s="1"/>
  <c r="E113" i="33"/>
  <c r="F113" i="33" s="1"/>
  <c r="H31" i="8"/>
  <c r="I31" i="8" s="1"/>
  <c r="E31" i="8"/>
  <c r="F31" i="8" s="1"/>
  <c r="C55" i="22"/>
  <c r="E55" i="2"/>
  <c r="F55" i="2" s="1"/>
  <c r="H55" i="2"/>
  <c r="M60" i="12" a="1"/>
  <c r="M60" i="12" s="1"/>
  <c r="H60" i="12" s="1"/>
  <c r="I60" i="12" s="1"/>
  <c r="E100" i="9"/>
  <c r="F100" i="9" s="1"/>
  <c r="H100" i="9"/>
  <c r="I100" i="9" s="1"/>
  <c r="E28" i="30"/>
  <c r="F28" i="30" s="1"/>
  <c r="H28" i="30"/>
  <c r="I28" i="30" s="1"/>
  <c r="E72" i="8"/>
  <c r="F72" i="8" s="1"/>
  <c r="E39" i="32"/>
  <c r="F39" i="32" s="1"/>
  <c r="E37" i="13"/>
  <c r="F37" i="13" s="1"/>
  <c r="H37" i="13"/>
  <c r="I37" i="13" s="1"/>
  <c r="M42" i="6" a="1"/>
  <c r="M42" i="6" s="1"/>
  <c r="I42" i="23" s="1"/>
  <c r="R66" i="16"/>
  <c r="E38" i="11"/>
  <c r="F38" i="11" s="1"/>
  <c r="E38" i="31"/>
  <c r="F38" i="31" s="1"/>
  <c r="H38" i="31"/>
  <c r="I38" i="31" s="1"/>
  <c r="M5" i="6" a="1"/>
  <c r="M5" i="6" s="1"/>
  <c r="I5" i="23" s="1"/>
  <c r="E109" i="6"/>
  <c r="F109" i="6" s="1"/>
  <c r="C109" i="23"/>
  <c r="E2" i="11"/>
  <c r="F2" i="11" s="1"/>
  <c r="H2" i="11"/>
  <c r="I2" i="11" s="1"/>
  <c r="E17" i="9"/>
  <c r="F17" i="9" s="1"/>
  <c r="E60" i="30"/>
  <c r="F60" i="30" s="1"/>
  <c r="M68" i="6" a="1"/>
  <c r="M68" i="6" s="1"/>
  <c r="I68" i="23" s="1"/>
  <c r="C53" i="23"/>
  <c r="E53" i="6"/>
  <c r="F53" i="6" s="1"/>
  <c r="E9" i="30"/>
  <c r="F9" i="30" s="1"/>
  <c r="E50" i="34"/>
  <c r="F50" i="34" s="1"/>
  <c r="E113" i="9"/>
  <c r="F113" i="9" s="1"/>
  <c r="H63" i="9"/>
  <c r="I63" i="9" s="1"/>
  <c r="E63" i="9"/>
  <c r="F63" i="9" s="1"/>
  <c r="C89" i="22"/>
  <c r="E89" i="2"/>
  <c r="F89" i="2" s="1"/>
  <c r="H89" i="2"/>
  <c r="H44" i="13"/>
  <c r="I44" i="13" s="1"/>
  <c r="E44" i="13"/>
  <c r="F44" i="13" s="1"/>
  <c r="E70" i="32"/>
  <c r="F70" i="32" s="1"/>
  <c r="H70" i="32"/>
  <c r="I70" i="32" s="1"/>
  <c r="E41" i="34"/>
  <c r="F41" i="34" s="1"/>
  <c r="E69" i="13"/>
  <c r="F69" i="13" s="1"/>
  <c r="E44" i="11"/>
  <c r="F44" i="11" s="1"/>
  <c r="H10" i="30"/>
  <c r="I10" i="30" s="1"/>
  <c r="E10" i="30"/>
  <c r="F10" i="30" s="1"/>
  <c r="AR15" i="29"/>
  <c r="E9" i="8"/>
  <c r="F9" i="8" s="1"/>
  <c r="H90" i="12"/>
  <c r="I90" i="12" s="1"/>
  <c r="E90" i="12"/>
  <c r="F90" i="12" s="1"/>
  <c r="E80" i="30"/>
  <c r="F80" i="30" s="1"/>
  <c r="M77" i="6" a="1"/>
  <c r="M77" i="6" s="1"/>
  <c r="I77" i="23" s="1"/>
  <c r="E30" i="12"/>
  <c r="F30" i="12" s="1"/>
  <c r="C104" i="22"/>
  <c r="E104" i="2"/>
  <c r="F104" i="2" s="1"/>
  <c r="H104" i="2"/>
  <c r="E7" i="31"/>
  <c r="F7" i="31" s="1"/>
  <c r="J36" i="36"/>
  <c r="K36" i="36" s="1"/>
  <c r="L36" i="36" s="1"/>
  <c r="E63" i="6"/>
  <c r="F63" i="6" s="1"/>
  <c r="C63" i="23"/>
  <c r="M3" i="6" a="1"/>
  <c r="M3" i="6" s="1"/>
  <c r="I3" i="23" s="1"/>
  <c r="M11" i="6" a="1"/>
  <c r="M11" i="6" s="1"/>
  <c r="I11" i="23" s="1"/>
  <c r="R35" i="16"/>
  <c r="E89" i="12"/>
  <c r="F89" i="12" s="1"/>
  <c r="H61" i="30"/>
  <c r="I61" i="30" s="1"/>
  <c r="E61" i="30"/>
  <c r="F61" i="30" s="1"/>
  <c r="C41" i="23"/>
  <c r="E41" i="6"/>
  <c r="F41" i="6" s="1"/>
  <c r="E39" i="31"/>
  <c r="F39" i="31" s="1"/>
  <c r="E71" i="31"/>
  <c r="F71" i="31" s="1"/>
  <c r="H71" i="31"/>
  <c r="I71" i="31" s="1"/>
  <c r="E78" i="34"/>
  <c r="F78" i="34" s="1"/>
  <c r="BS18" i="29"/>
  <c r="P90" i="16"/>
  <c r="M66" i="33" s="1" a="1"/>
  <c r="M66" i="33" s="1"/>
  <c r="H66" i="33" s="1"/>
  <c r="I66" i="33" s="1"/>
  <c r="H53" i="33"/>
  <c r="I53" i="33" s="1"/>
  <c r="E53" i="33"/>
  <c r="F53" i="33" s="1"/>
  <c r="E7" i="34"/>
  <c r="F7" i="34" s="1"/>
  <c r="C25" i="22"/>
  <c r="E25" i="2"/>
  <c r="F25" i="2" s="1"/>
  <c r="H25" i="2"/>
  <c r="E63" i="11"/>
  <c r="F63" i="11" s="1"/>
  <c r="H63" i="11"/>
  <c r="I63" i="11" s="1"/>
  <c r="E3" i="6"/>
  <c r="F3" i="6" s="1"/>
  <c r="C3" i="23"/>
  <c r="H92" i="31"/>
  <c r="I92" i="31" s="1"/>
  <c r="E92" i="31"/>
  <c r="F92" i="31" s="1"/>
  <c r="C69" i="23"/>
  <c r="E69" i="6"/>
  <c r="F69" i="6" s="1"/>
  <c r="E106" i="6"/>
  <c r="F106" i="6" s="1"/>
  <c r="C106" i="23"/>
  <c r="C21" i="22"/>
  <c r="E21" i="2"/>
  <c r="F21" i="2" s="1"/>
  <c r="E16" i="12"/>
  <c r="F16" i="12" s="1"/>
  <c r="E2" i="31"/>
  <c r="F2" i="31" s="1"/>
  <c r="E25" i="34"/>
  <c r="F25" i="34" s="1"/>
  <c r="E106" i="11"/>
  <c r="F106" i="11" s="1"/>
  <c r="C53" i="22"/>
  <c r="E53" i="2"/>
  <c r="F53" i="2" s="1"/>
  <c r="H12" i="30"/>
  <c r="I12" i="30" s="1"/>
  <c r="E12" i="30"/>
  <c r="F12" i="30" s="1"/>
  <c r="E111" i="11"/>
  <c r="F111" i="11" s="1"/>
  <c r="H111" i="11"/>
  <c r="I111" i="11" s="1"/>
  <c r="E109" i="31"/>
  <c r="F109" i="31" s="1"/>
  <c r="H32" i="8"/>
  <c r="I32" i="8" s="1"/>
  <c r="E32" i="8"/>
  <c r="F32" i="8" s="1"/>
  <c r="E59" i="11"/>
  <c r="F59" i="11" s="1"/>
  <c r="J35" i="36"/>
  <c r="K35" i="36" s="1"/>
  <c r="L35" i="36" s="1"/>
  <c r="E105" i="32"/>
  <c r="F105" i="32" s="1"/>
  <c r="E25" i="31"/>
  <c r="F25" i="31" s="1"/>
  <c r="E111" i="30"/>
  <c r="F111" i="30" s="1"/>
  <c r="E61" i="8"/>
  <c r="F61" i="8" s="1"/>
  <c r="H112" i="12"/>
  <c r="I112" i="12" s="1"/>
  <c r="E112" i="12"/>
  <c r="F112" i="12" s="1"/>
  <c r="E88" i="11"/>
  <c r="F88" i="11" s="1"/>
  <c r="E21" i="12"/>
  <c r="F21" i="12" s="1"/>
  <c r="H21" i="12"/>
  <c r="I21" i="12" s="1"/>
  <c r="E85" i="13"/>
  <c r="F85" i="13" s="1"/>
  <c r="E73" i="8"/>
  <c r="F73" i="8" s="1"/>
  <c r="E96" i="13"/>
  <c r="F96" i="13" s="1"/>
  <c r="C58" i="23"/>
  <c r="E58" i="6"/>
  <c r="F58" i="6" s="1"/>
  <c r="H58" i="6"/>
  <c r="H57" i="13"/>
  <c r="I57" i="13" s="1"/>
  <c r="E57" i="13"/>
  <c r="F57" i="13" s="1"/>
  <c r="H37" i="33"/>
  <c r="I37" i="33" s="1"/>
  <c r="E37" i="33"/>
  <c r="F37" i="33" s="1"/>
  <c r="E77" i="12"/>
  <c r="F77" i="12" s="1"/>
  <c r="E100" i="8"/>
  <c r="F100" i="8" s="1"/>
  <c r="BS16" i="29"/>
  <c r="P88" i="16"/>
  <c r="M64" i="33" s="1" a="1"/>
  <c r="M64" i="33" s="1"/>
  <c r="H64" i="33" s="1"/>
  <c r="I64" i="33" s="1"/>
  <c r="E4" i="11"/>
  <c r="F4" i="11" s="1"/>
  <c r="H4" i="11"/>
  <c r="I4" i="11" s="1"/>
  <c r="C14" i="23"/>
  <c r="E14" i="6"/>
  <c r="F14" i="6" s="1"/>
  <c r="H48" i="33"/>
  <c r="I48" i="33" s="1"/>
  <c r="E48" i="33"/>
  <c r="F48" i="33" s="1"/>
  <c r="E64" i="31"/>
  <c r="F64" i="31" s="1"/>
  <c r="H64" i="31"/>
  <c r="I64" i="31" s="1"/>
  <c r="E106" i="8"/>
  <c r="F106" i="8" s="1"/>
  <c r="H106" i="8"/>
  <c r="I106" i="8" s="1"/>
  <c r="E45" i="30"/>
  <c r="F45" i="30" s="1"/>
  <c r="E37" i="32"/>
  <c r="F37" i="32" s="1"/>
  <c r="E54" i="11"/>
  <c r="F54" i="11" s="1"/>
  <c r="H54" i="11"/>
  <c r="I54" i="11" s="1"/>
  <c r="E107" i="32"/>
  <c r="F107" i="32" s="1"/>
  <c r="E79" i="32"/>
  <c r="F79" i="32" s="1"/>
  <c r="H79" i="32"/>
  <c r="I79" i="32" s="1"/>
  <c r="E18" i="8"/>
  <c r="F18" i="8" s="1"/>
  <c r="E116" i="8"/>
  <c r="F116" i="8" s="1"/>
  <c r="E40" i="12"/>
  <c r="F40" i="12" s="1"/>
  <c r="M2" i="13" a="1"/>
  <c r="M2" i="13" s="1"/>
  <c r="H2" i="13" s="1"/>
  <c r="I2" i="13" s="1"/>
  <c r="E93" i="9"/>
  <c r="F93" i="9" s="1"/>
  <c r="E95" i="30"/>
  <c r="F95" i="30" s="1"/>
  <c r="C107" i="22"/>
  <c r="E107" i="2"/>
  <c r="F107" i="2" s="1"/>
  <c r="H107" i="2"/>
  <c r="BS35" i="29"/>
  <c r="P107" i="16"/>
  <c r="M83" i="33" s="1" a="1"/>
  <c r="M83" i="33" s="1"/>
  <c r="H83" i="33" s="1"/>
  <c r="I83" i="33" s="1"/>
  <c r="BS14" i="29"/>
  <c r="P86" i="16"/>
  <c r="M62" i="33" s="1" a="1"/>
  <c r="M62" i="33" s="1"/>
  <c r="H62" i="33" s="1"/>
  <c r="I62" i="33" s="1"/>
  <c r="C115" i="23"/>
  <c r="E115" i="6"/>
  <c r="F115" i="6" s="1"/>
  <c r="E18" i="13"/>
  <c r="F18" i="13" s="1"/>
  <c r="E57" i="12"/>
  <c r="F57" i="12" s="1"/>
  <c r="H57" i="12"/>
  <c r="I57" i="12" s="1"/>
  <c r="C113" i="23"/>
  <c r="E113" i="6"/>
  <c r="F113" i="6" s="1"/>
  <c r="E59" i="13"/>
  <c r="F59" i="13" s="1"/>
  <c r="H59" i="13"/>
  <c r="I59" i="13" s="1"/>
  <c r="E5" i="34"/>
  <c r="F5" i="34" s="1"/>
  <c r="H5" i="34"/>
  <c r="I5" i="34" s="1"/>
  <c r="H22" i="12"/>
  <c r="I22" i="12" s="1"/>
  <c r="E22" i="12"/>
  <c r="F22" i="12" s="1"/>
  <c r="H7" i="30"/>
  <c r="I7" i="30" s="1"/>
  <c r="E7" i="30"/>
  <c r="F7" i="30" s="1"/>
  <c r="E42" i="11"/>
  <c r="F42" i="11" s="1"/>
  <c r="H42" i="11"/>
  <c r="I42" i="11" s="1"/>
  <c r="C95" i="22"/>
  <c r="E95" i="2"/>
  <c r="F95" i="2" s="1"/>
  <c r="H95" i="2"/>
  <c r="H92" i="12"/>
  <c r="I92" i="12" s="1"/>
  <c r="E92" i="12"/>
  <c r="F92" i="12" s="1"/>
  <c r="E59" i="32"/>
  <c r="F59" i="32" s="1"/>
  <c r="H59" i="32"/>
  <c r="I59" i="32" s="1"/>
  <c r="C75" i="23"/>
  <c r="E75" i="6"/>
  <c r="F75" i="6" s="1"/>
  <c r="H3" i="13"/>
  <c r="I3" i="13" s="1"/>
  <c r="E3" i="13"/>
  <c r="F3" i="13" s="1"/>
  <c r="C15" i="22"/>
  <c r="E15" i="2"/>
  <c r="F15" i="2" s="1"/>
  <c r="H15" i="2"/>
  <c r="E117" i="31"/>
  <c r="F117" i="31" s="1"/>
  <c r="E37" i="34"/>
  <c r="F37" i="34" s="1"/>
  <c r="E9" i="12"/>
  <c r="F9" i="12" s="1"/>
  <c r="H21" i="13"/>
  <c r="I21" i="13" s="1"/>
  <c r="E21" i="13"/>
  <c r="F21" i="13" s="1"/>
  <c r="E66" i="11"/>
  <c r="F66" i="11" s="1"/>
  <c r="E4" i="34"/>
  <c r="F4" i="34" s="1"/>
  <c r="H4" i="34"/>
  <c r="I4" i="34" s="1"/>
  <c r="C37" i="23"/>
  <c r="E37" i="6"/>
  <c r="F37" i="6" s="1"/>
  <c r="M21" i="6" a="1"/>
  <c r="M21" i="6" s="1"/>
  <c r="I21" i="23" s="1"/>
  <c r="M89" i="12" a="1"/>
  <c r="M89" i="12" s="1"/>
  <c r="H89" i="12" s="1"/>
  <c r="I89" i="12" s="1"/>
  <c r="H15" i="33"/>
  <c r="I15" i="33" s="1"/>
  <c r="E15" i="33"/>
  <c r="F15" i="33" s="1"/>
  <c r="M30" i="6" a="1"/>
  <c r="M30" i="6" s="1"/>
  <c r="E84" i="11"/>
  <c r="F84" i="11" s="1"/>
  <c r="E116" i="11"/>
  <c r="F116" i="11" s="1"/>
  <c r="E97" i="9"/>
  <c r="F97" i="9" s="1"/>
  <c r="E35" i="13"/>
  <c r="F35" i="13" s="1"/>
  <c r="H35" i="13"/>
  <c r="I35" i="13" s="1"/>
  <c r="BF47" i="29"/>
  <c r="E47" i="29" s="1"/>
  <c r="E26" i="33"/>
  <c r="F26" i="33" s="1"/>
  <c r="H26" i="33"/>
  <c r="I26" i="33" s="1"/>
  <c r="E60" i="8"/>
  <c r="F60" i="8" s="1"/>
  <c r="H60" i="8"/>
  <c r="I60" i="8" s="1"/>
  <c r="C84" i="22"/>
  <c r="H84" i="2"/>
  <c r="E84" i="2"/>
  <c r="F84" i="2" s="1"/>
  <c r="E13" i="9"/>
  <c r="F13" i="9" s="1"/>
  <c r="H13" i="9"/>
  <c r="I13" i="9" s="1"/>
  <c r="H115" i="30"/>
  <c r="I115" i="30" s="1"/>
  <c r="E115" i="30"/>
  <c r="F115" i="30" s="1"/>
  <c r="E101" i="8"/>
  <c r="F101" i="8" s="1"/>
  <c r="H101" i="8"/>
  <c r="I101" i="8" s="1"/>
  <c r="M31" i="30" a="1"/>
  <c r="M31" i="30" s="1"/>
  <c r="H31" i="30" s="1"/>
  <c r="I31" i="30" s="1"/>
  <c r="E68" i="32"/>
  <c r="F68" i="32" s="1"/>
  <c r="E66" i="13"/>
  <c r="F66" i="13" s="1"/>
  <c r="H66" i="13"/>
  <c r="I66" i="13" s="1"/>
  <c r="E67" i="11"/>
  <c r="F67" i="11" s="1"/>
  <c r="H67" i="11"/>
  <c r="I67" i="11" s="1"/>
  <c r="E96" i="31"/>
  <c r="F96" i="31" s="1"/>
  <c r="H96" i="31"/>
  <c r="I96" i="31" s="1"/>
  <c r="AR35" i="29"/>
  <c r="C51" i="23"/>
  <c r="E51" i="6"/>
  <c r="F51" i="6" s="1"/>
  <c r="M90" i="6" a="1"/>
  <c r="M90" i="6" s="1"/>
  <c r="I90" i="23" s="1"/>
  <c r="E46" i="9"/>
  <c r="F46" i="9" s="1"/>
  <c r="H46" i="9"/>
  <c r="I46" i="9" s="1"/>
  <c r="AR29" i="29"/>
  <c r="H19" i="32"/>
  <c r="I19" i="32" s="1"/>
  <c r="E19" i="32"/>
  <c r="F19" i="32" s="1"/>
  <c r="E89" i="30"/>
  <c r="F89" i="30" s="1"/>
  <c r="BF20" i="29"/>
  <c r="C74" i="23"/>
  <c r="E74" i="6"/>
  <c r="F74" i="6" s="1"/>
  <c r="E38" i="30"/>
  <c r="F38" i="30" s="1"/>
  <c r="H38" i="30"/>
  <c r="I38" i="30" s="1"/>
  <c r="E21" i="34"/>
  <c r="F21" i="34" s="1"/>
  <c r="H21" i="34"/>
  <c r="I21" i="34" s="1"/>
  <c r="E26" i="9"/>
  <c r="F26" i="9" s="1"/>
  <c r="H26" i="9"/>
  <c r="I26" i="9" s="1"/>
  <c r="E92" i="9"/>
  <c r="F92" i="9" s="1"/>
  <c r="H92" i="9"/>
  <c r="I92" i="9" s="1"/>
  <c r="C2" i="22"/>
  <c r="E2" i="2"/>
  <c r="F2" i="2" s="1"/>
  <c r="H2" i="2"/>
  <c r="E106" i="31"/>
  <c r="F106" i="31" s="1"/>
  <c r="H106" i="31"/>
  <c r="I106" i="31" s="1"/>
  <c r="E5" i="32"/>
  <c r="F5" i="32" s="1"/>
  <c r="E73" i="13"/>
  <c r="F73" i="13" s="1"/>
  <c r="H73" i="13"/>
  <c r="I73" i="13" s="1"/>
  <c r="H99" i="32"/>
  <c r="I99" i="32" s="1"/>
  <c r="E99" i="32"/>
  <c r="F99" i="32" s="1"/>
  <c r="E70" i="34"/>
  <c r="F70" i="34" s="1"/>
  <c r="H70" i="34"/>
  <c r="I70" i="34" s="1"/>
  <c r="H98" i="13"/>
  <c r="I98" i="13" s="1"/>
  <c r="E98" i="13"/>
  <c r="F98" i="13" s="1"/>
  <c r="E73" i="11"/>
  <c r="F73" i="11" s="1"/>
  <c r="E97" i="30"/>
  <c r="F97" i="30" s="1"/>
  <c r="H97" i="30"/>
  <c r="I97" i="30" s="1"/>
  <c r="E23" i="31"/>
  <c r="F23" i="31" s="1"/>
  <c r="H23" i="31"/>
  <c r="I23" i="31" s="1"/>
  <c r="E79" i="31"/>
  <c r="F79" i="31" s="1"/>
  <c r="M61" i="6" a="1"/>
  <c r="M61" i="6" s="1"/>
  <c r="I61" i="23" s="1"/>
  <c r="H109" i="30"/>
  <c r="I109" i="30" s="1"/>
  <c r="E109" i="30"/>
  <c r="F109" i="30" s="1"/>
  <c r="BF61" i="29"/>
  <c r="E61" i="29" s="1"/>
  <c r="AR33" i="29"/>
  <c r="E88" i="12"/>
  <c r="F88" i="12" s="1"/>
  <c r="H88" i="12"/>
  <c r="I88" i="12" s="1"/>
  <c r="E27" i="12"/>
  <c r="F27" i="12" s="1"/>
  <c r="H27" i="12"/>
  <c r="I27" i="12" s="1"/>
  <c r="E7" i="11"/>
  <c r="F7" i="11" s="1"/>
  <c r="E36" i="31"/>
  <c r="F36" i="31" s="1"/>
  <c r="H36" i="31"/>
  <c r="I36" i="31" s="1"/>
  <c r="E24" i="9"/>
  <c r="F24" i="9" s="1"/>
  <c r="H24" i="9"/>
  <c r="I24" i="9" s="1"/>
  <c r="BS17" i="29"/>
  <c r="P89" i="16"/>
  <c r="M65" i="33" s="1" a="1"/>
  <c r="M65" i="33" s="1"/>
  <c r="H65" i="33" s="1"/>
  <c r="I65" i="33" s="1"/>
  <c r="E92" i="6"/>
  <c r="F92" i="6" s="1"/>
  <c r="C92" i="23"/>
  <c r="M23" i="6" a="1"/>
  <c r="M23" i="6" s="1"/>
  <c r="I23" i="23" s="1"/>
  <c r="R47" i="16"/>
  <c r="H3" i="30"/>
  <c r="I3" i="30" s="1"/>
  <c r="E3" i="30"/>
  <c r="F3" i="30" s="1"/>
  <c r="C70" i="23"/>
  <c r="E70" i="6"/>
  <c r="F70" i="6" s="1"/>
  <c r="E97" i="31"/>
  <c r="F97" i="31" s="1"/>
  <c r="H97" i="31"/>
  <c r="I97" i="31" s="1"/>
  <c r="E100" i="31"/>
  <c r="F100" i="31" s="1"/>
  <c r="H107" i="34"/>
  <c r="I107" i="34" s="1"/>
  <c r="E107" i="34"/>
  <c r="F107" i="34" s="1"/>
  <c r="E21" i="30"/>
  <c r="F21" i="30" s="1"/>
  <c r="H21" i="30"/>
  <c r="I21" i="30" s="1"/>
  <c r="E82" i="33"/>
  <c r="F82" i="33" s="1"/>
  <c r="E36" i="34"/>
  <c r="F36" i="34" s="1"/>
  <c r="H36" i="34"/>
  <c r="I36" i="34" s="1"/>
  <c r="C54" i="22"/>
  <c r="E54" i="2"/>
  <c r="F54" i="2" s="1"/>
  <c r="H54" i="2"/>
  <c r="E92" i="11"/>
  <c r="F92" i="11" s="1"/>
  <c r="H92" i="11"/>
  <c r="I92" i="11" s="1"/>
  <c r="E90" i="6"/>
  <c r="F90" i="6" s="1"/>
  <c r="C90" i="23"/>
  <c r="E34" i="31"/>
  <c r="F34" i="31" s="1"/>
  <c r="C11" i="23"/>
  <c r="E11" i="6"/>
  <c r="F11" i="6" s="1"/>
  <c r="E48" i="6"/>
  <c r="F48" i="6" s="1"/>
  <c r="C48" i="23"/>
  <c r="H3" i="9"/>
  <c r="I3" i="9" s="1"/>
  <c r="E3" i="9"/>
  <c r="F3" i="9" s="1"/>
  <c r="E74" i="12"/>
  <c r="F74" i="12" s="1"/>
  <c r="E12" i="11"/>
  <c r="F12" i="11" s="1"/>
  <c r="E31" i="31"/>
  <c r="F31" i="31" s="1"/>
  <c r="E54" i="34"/>
  <c r="F54" i="34" s="1"/>
  <c r="H54" i="34"/>
  <c r="I54" i="34" s="1"/>
  <c r="M87" i="6" a="1"/>
  <c r="M87" i="6" s="1"/>
  <c r="I87" i="23" s="1"/>
  <c r="R111" i="16"/>
  <c r="C82" i="22"/>
  <c r="E82" i="2"/>
  <c r="F82" i="2" s="1"/>
  <c r="E27" i="11"/>
  <c r="F27" i="11" s="1"/>
  <c r="H27" i="11"/>
  <c r="I27" i="11" s="1"/>
  <c r="C40" i="22"/>
  <c r="H40" i="2"/>
  <c r="E40" i="2"/>
  <c r="F40" i="2" s="1"/>
  <c r="E53" i="8"/>
  <c r="F53" i="8" s="1"/>
  <c r="H53" i="8"/>
  <c r="I53" i="8" s="1"/>
  <c r="H54" i="31"/>
  <c r="I54" i="31" s="1"/>
  <c r="E54" i="31"/>
  <c r="F54" i="31" s="1"/>
  <c r="E24" i="30"/>
  <c r="F24" i="30" s="1"/>
  <c r="E3" i="8"/>
  <c r="F3" i="8" s="1"/>
  <c r="H3" i="8"/>
  <c r="I3" i="8" s="1"/>
  <c r="E54" i="12"/>
  <c r="F54" i="12" s="1"/>
  <c r="E103" i="31"/>
  <c r="F103" i="31" s="1"/>
  <c r="E117" i="11"/>
  <c r="F117" i="11" s="1"/>
  <c r="E108" i="12"/>
  <c r="F108" i="12" s="1"/>
  <c r="H108" i="12"/>
  <c r="I108" i="12" s="1"/>
  <c r="M75" i="6" a="1"/>
  <c r="M75" i="6" s="1"/>
  <c r="I75" i="23" s="1"/>
  <c r="E27" i="13"/>
  <c r="F27" i="13" s="1"/>
  <c r="E15" i="8"/>
  <c r="F15" i="8" s="1"/>
  <c r="E9" i="13"/>
  <c r="F9" i="13" s="1"/>
  <c r="C116" i="23"/>
  <c r="E116" i="6"/>
  <c r="F116" i="6" s="1"/>
  <c r="E28" i="13"/>
  <c r="F28" i="13" s="1"/>
  <c r="H28" i="13"/>
  <c r="I28" i="13" s="1"/>
  <c r="E66" i="33"/>
  <c r="F66" i="33" s="1"/>
  <c r="H48" i="12"/>
  <c r="I48" i="12" s="1"/>
  <c r="E48" i="12"/>
  <c r="F48" i="12" s="1"/>
  <c r="H13" i="8"/>
  <c r="I13" i="8" s="1"/>
  <c r="E13" i="8"/>
  <c r="F13" i="8" s="1"/>
  <c r="M76" i="6" a="1"/>
  <c r="M76" i="6" s="1"/>
  <c r="E10" i="33"/>
  <c r="F10" i="33" s="1"/>
  <c r="H10" i="33"/>
  <c r="I10" i="33" s="1"/>
  <c r="H62" i="11"/>
  <c r="I62" i="11" s="1"/>
  <c r="E62" i="11"/>
  <c r="F62" i="11" s="1"/>
  <c r="E101" i="6"/>
  <c r="F101" i="6" s="1"/>
  <c r="C101" i="23"/>
  <c r="E77" i="33"/>
  <c r="F77" i="33" s="1"/>
  <c r="H17" i="8"/>
  <c r="I17" i="8" s="1"/>
  <c r="E17" i="8"/>
  <c r="F17" i="8" s="1"/>
  <c r="H55" i="32"/>
  <c r="I55" i="32" s="1"/>
  <c r="E55" i="32"/>
  <c r="F55" i="32" s="1"/>
  <c r="H16" i="30"/>
  <c r="I16" i="30" s="1"/>
  <c r="E16" i="30"/>
  <c r="F16" i="30" s="1"/>
  <c r="E8" i="32"/>
  <c r="F8" i="32" s="1"/>
  <c r="E83" i="11"/>
  <c r="F83" i="11" s="1"/>
  <c r="H83" i="11"/>
  <c r="I83" i="11" s="1"/>
  <c r="E49" i="12"/>
  <c r="F49" i="12" s="1"/>
  <c r="M37" i="6" a="1"/>
  <c r="M37" i="6" s="1"/>
  <c r="H108" i="32"/>
  <c r="I108" i="32" s="1"/>
  <c r="E108" i="32"/>
  <c r="F108" i="32" s="1"/>
  <c r="E47" i="8"/>
  <c r="F47" i="8" s="1"/>
  <c r="E5" i="33"/>
  <c r="F5" i="33" s="1"/>
  <c r="H5" i="33"/>
  <c r="I5" i="33" s="1"/>
  <c r="E56" i="33"/>
  <c r="F56" i="33" s="1"/>
  <c r="H56" i="33"/>
  <c r="I56" i="33" s="1"/>
  <c r="E69" i="12"/>
  <c r="F69" i="12" s="1"/>
  <c r="H7" i="8"/>
  <c r="I7" i="8" s="1"/>
  <c r="E7" i="8"/>
  <c r="F7" i="8" s="1"/>
  <c r="M20" i="6" a="1"/>
  <c r="M20" i="6" s="1"/>
  <c r="C20" i="22"/>
  <c r="E20" i="2"/>
  <c r="F20" i="2" s="1"/>
  <c r="H20" i="2"/>
  <c r="E104" i="31"/>
  <c r="F104" i="31" s="1"/>
  <c r="H104" i="31"/>
  <c r="I104" i="31" s="1"/>
  <c r="H52" i="33"/>
  <c r="I52" i="33" s="1"/>
  <c r="E52" i="33"/>
  <c r="F52" i="33" s="1"/>
  <c r="E31" i="9"/>
  <c r="F31" i="9" s="1"/>
  <c r="E28" i="32"/>
  <c r="F28" i="32" s="1"/>
  <c r="H28" i="32"/>
  <c r="I28" i="32" s="1"/>
  <c r="E31" i="13"/>
  <c r="F31" i="13" s="1"/>
  <c r="E53" i="13"/>
  <c r="F53" i="13" s="1"/>
  <c r="H53" i="13"/>
  <c r="I53" i="13" s="1"/>
  <c r="H88" i="13"/>
  <c r="I88" i="13" s="1"/>
  <c r="E88" i="13"/>
  <c r="F88" i="13" s="1"/>
  <c r="E34" i="34"/>
  <c r="F34" i="34" s="1"/>
  <c r="H34" i="34"/>
  <c r="I34" i="34" s="1"/>
  <c r="M83" i="6" a="1"/>
  <c r="M83" i="6" s="1"/>
  <c r="I83" i="23" s="1"/>
  <c r="E51" i="12"/>
  <c r="F51" i="12" s="1"/>
  <c r="H51" i="12"/>
  <c r="I51" i="12" s="1"/>
  <c r="M95" i="6" a="1"/>
  <c r="M95" i="6" s="1"/>
  <c r="I95" i="23" s="1"/>
  <c r="H71" i="11"/>
  <c r="I71" i="11" s="1"/>
  <c r="E71" i="11"/>
  <c r="F71" i="11" s="1"/>
  <c r="C8" i="22"/>
  <c r="H8" i="2"/>
  <c r="E8" i="2"/>
  <c r="F8" i="2" s="1"/>
  <c r="C57" i="22"/>
  <c r="E57" i="2"/>
  <c r="F57" i="2" s="1"/>
  <c r="H57" i="2"/>
  <c r="C33" i="22"/>
  <c r="E33" i="2"/>
  <c r="F33" i="2" s="1"/>
  <c r="H33" i="2"/>
  <c r="E88" i="32"/>
  <c r="F88" i="32" s="1"/>
  <c r="E17" i="6"/>
  <c r="F17" i="6" s="1"/>
  <c r="C17" i="23"/>
  <c r="E90" i="13"/>
  <c r="F90" i="13" s="1"/>
  <c r="C102" i="22"/>
  <c r="E102" i="2"/>
  <c r="F102" i="2" s="1"/>
  <c r="E30" i="31"/>
  <c r="F30" i="31" s="1"/>
  <c r="E17" i="11"/>
  <c r="F17" i="11" s="1"/>
  <c r="E11" i="31"/>
  <c r="F11" i="31" s="1"/>
  <c r="H11" i="31"/>
  <c r="I11" i="31" s="1"/>
  <c r="E37" i="9"/>
  <c r="F37" i="9" s="1"/>
  <c r="E49" i="6"/>
  <c r="F49" i="6" s="1"/>
  <c r="C49" i="23"/>
  <c r="E95" i="11"/>
  <c r="F95" i="11" s="1"/>
  <c r="H95" i="11"/>
  <c r="I95" i="11" s="1"/>
  <c r="E33" i="34"/>
  <c r="F33" i="34" s="1"/>
  <c r="H33" i="34"/>
  <c r="I33" i="34" s="1"/>
  <c r="C66" i="23"/>
  <c r="E66" i="6"/>
  <c r="F66" i="6" s="1"/>
  <c r="E102" i="33"/>
  <c r="F102" i="33" s="1"/>
  <c r="E113" i="11"/>
  <c r="F113" i="11" s="1"/>
  <c r="M111" i="6" a="1"/>
  <c r="M111" i="6" s="1"/>
  <c r="I111" i="23" s="1"/>
  <c r="H10" i="9"/>
  <c r="I10" i="9" s="1"/>
  <c r="E10" i="9"/>
  <c r="F10" i="9" s="1"/>
  <c r="E64" i="13"/>
  <c r="F64" i="13" s="1"/>
  <c r="H64" i="13"/>
  <c r="I64" i="13" s="1"/>
  <c r="E33" i="12"/>
  <c r="F33" i="12" s="1"/>
  <c r="H33" i="12"/>
  <c r="I33" i="12" s="1"/>
  <c r="BF15" i="29"/>
  <c r="E111" i="12"/>
  <c r="F111" i="12" s="1"/>
  <c r="H111" i="12"/>
  <c r="I111" i="12" s="1"/>
  <c r="E89" i="8"/>
  <c r="F89" i="8" s="1"/>
  <c r="H89" i="8"/>
  <c r="I89" i="8" s="1"/>
  <c r="C113" i="22"/>
  <c r="E113" i="2"/>
  <c r="F113" i="2" s="1"/>
  <c r="H113" i="2"/>
  <c r="E31" i="34"/>
  <c r="F31" i="34" s="1"/>
  <c r="J59" i="36"/>
  <c r="K59" i="36" s="1"/>
  <c r="L59" i="36" s="1"/>
  <c r="E14" i="8"/>
  <c r="F14" i="8" s="1"/>
  <c r="H14" i="8"/>
  <c r="I14" i="8" s="1"/>
  <c r="H97" i="32"/>
  <c r="I97" i="32" s="1"/>
  <c r="E97" i="32"/>
  <c r="F97" i="32" s="1"/>
  <c r="E12" i="9"/>
  <c r="F12" i="9" s="1"/>
  <c r="E96" i="11"/>
  <c r="F96" i="11" s="1"/>
  <c r="E9" i="31"/>
  <c r="F9" i="31" s="1"/>
  <c r="H9" i="31"/>
  <c r="I9" i="31" s="1"/>
  <c r="E80" i="6"/>
  <c r="F80" i="6" s="1"/>
  <c r="C80" i="23"/>
  <c r="H80" i="6"/>
  <c r="E75" i="9"/>
  <c r="F75" i="9" s="1"/>
  <c r="H75" i="9"/>
  <c r="I75" i="9" s="1"/>
  <c r="H45" i="8"/>
  <c r="I45" i="8" s="1"/>
  <c r="E45" i="8"/>
  <c r="F45" i="8" s="1"/>
  <c r="H48" i="32"/>
  <c r="I48" i="32" s="1"/>
  <c r="E48" i="32"/>
  <c r="F48" i="32" s="1"/>
  <c r="J53" i="36"/>
  <c r="K53" i="36" s="1"/>
  <c r="L53" i="36" s="1"/>
  <c r="E2" i="30"/>
  <c r="F2" i="30" s="1"/>
  <c r="BF52" i="29"/>
  <c r="E52" i="29" s="1"/>
  <c r="C45" i="23"/>
  <c r="E45" i="6"/>
  <c r="F45" i="6" s="1"/>
  <c r="E67" i="30"/>
  <c r="F67" i="30" s="1"/>
  <c r="H67" i="30"/>
  <c r="I67" i="30" s="1"/>
  <c r="E79" i="34"/>
  <c r="F79" i="34" s="1"/>
  <c r="H79" i="34"/>
  <c r="I79" i="34" s="1"/>
  <c r="C54" i="23"/>
  <c r="E54" i="6"/>
  <c r="F54" i="6" s="1"/>
  <c r="E20" i="33"/>
  <c r="F20" i="33" s="1"/>
  <c r="H20" i="33"/>
  <c r="I20" i="33" s="1"/>
  <c r="M32" i="6" a="1"/>
  <c r="M32" i="6" s="1"/>
  <c r="I32" i="23" s="1"/>
  <c r="R56" i="16"/>
  <c r="E19" i="31"/>
  <c r="F19" i="31" s="1"/>
  <c r="H34" i="32"/>
  <c r="I34" i="32" s="1"/>
  <c r="E34" i="32"/>
  <c r="F34" i="32" s="1"/>
  <c r="H15" i="13"/>
  <c r="I15" i="13" s="1"/>
  <c r="E15" i="13"/>
  <c r="F15" i="13" s="1"/>
  <c r="E12" i="32"/>
  <c r="F12" i="32" s="1"/>
  <c r="H99" i="34"/>
  <c r="I99" i="34" s="1"/>
  <c r="E99" i="34"/>
  <c r="F99" i="34" s="1"/>
  <c r="E11" i="13"/>
  <c r="F11" i="13" s="1"/>
  <c r="H11" i="13"/>
  <c r="I11" i="13" s="1"/>
  <c r="E43" i="13"/>
  <c r="F43" i="13" s="1"/>
  <c r="E29" i="30"/>
  <c r="F29" i="30" s="1"/>
  <c r="E81" i="31"/>
  <c r="F81" i="31" s="1"/>
  <c r="H81" i="31"/>
  <c r="I81" i="31" s="1"/>
  <c r="E50" i="31"/>
  <c r="F50" i="31" s="1"/>
  <c r="BF13" i="29"/>
  <c r="E33" i="30"/>
  <c r="F33" i="30" s="1"/>
  <c r="M56" i="6" a="1"/>
  <c r="M56" i="6" s="1"/>
  <c r="R80" i="16"/>
  <c r="H117" i="12"/>
  <c r="I117" i="12" s="1"/>
  <c r="E117" i="12"/>
  <c r="F117" i="12" s="1"/>
  <c r="H56" i="12"/>
  <c r="I56" i="12" s="1"/>
  <c r="E56" i="12"/>
  <c r="F56" i="12" s="1"/>
  <c r="E36" i="11"/>
  <c r="F36" i="11" s="1"/>
  <c r="J55" i="36"/>
  <c r="K55" i="36" s="1"/>
  <c r="L55" i="36" s="1"/>
  <c r="E65" i="31"/>
  <c r="F65" i="31" s="1"/>
  <c r="E53" i="9"/>
  <c r="F53" i="9" s="1"/>
  <c r="E6" i="11"/>
  <c r="F6" i="11" s="1"/>
  <c r="H6" i="11"/>
  <c r="I6" i="11" s="1"/>
  <c r="E90" i="30"/>
  <c r="F90" i="30" s="1"/>
  <c r="H90" i="30"/>
  <c r="I90" i="30" s="1"/>
  <c r="M89" i="9" a="1"/>
  <c r="M89" i="9" s="1"/>
  <c r="H89" i="9" s="1"/>
  <c r="I89" i="9" s="1"/>
  <c r="E43" i="12"/>
  <c r="F43" i="12" s="1"/>
  <c r="E20" i="34"/>
  <c r="F20" i="34" s="1"/>
  <c r="H50" i="30"/>
  <c r="I50" i="30" s="1"/>
  <c r="E50" i="30"/>
  <c r="F50" i="30" s="1"/>
  <c r="E111" i="33"/>
  <c r="F111" i="33" s="1"/>
  <c r="H65" i="34"/>
  <c r="I65" i="34" s="1"/>
  <c r="E65" i="34"/>
  <c r="F65" i="34" s="1"/>
  <c r="E7" i="33"/>
  <c r="F7" i="33" s="1"/>
  <c r="H7" i="33"/>
  <c r="I7" i="33" s="1"/>
  <c r="H52" i="8"/>
  <c r="I52" i="8" s="1"/>
  <c r="E52" i="8"/>
  <c r="F52" i="8" s="1"/>
  <c r="M33" i="6" a="1"/>
  <c r="M33" i="6" s="1"/>
  <c r="I33" i="23" s="1"/>
  <c r="E63" i="31"/>
  <c r="F63" i="31" s="1"/>
  <c r="H63" i="31"/>
  <c r="I63" i="31" s="1"/>
  <c r="C98" i="23"/>
  <c r="E98" i="6"/>
  <c r="F98" i="6" s="1"/>
  <c r="J31" i="36"/>
  <c r="K31" i="36" s="1"/>
  <c r="L31" i="36" s="1"/>
  <c r="E61" i="9"/>
  <c r="F61" i="9" s="1"/>
  <c r="E45" i="12"/>
  <c r="F45" i="12" s="1"/>
  <c r="E41" i="11"/>
  <c r="F41" i="11" s="1"/>
  <c r="E18" i="30"/>
  <c r="F18" i="30" s="1"/>
  <c r="H18" i="30"/>
  <c r="I18" i="30" s="1"/>
  <c r="E60" i="31"/>
  <c r="F60" i="31" s="1"/>
  <c r="E83" i="34"/>
  <c r="F83" i="34" s="1"/>
  <c r="H83" i="34"/>
  <c r="I83" i="34" s="1"/>
  <c r="BF71" i="29"/>
  <c r="E71" i="29" s="1"/>
  <c r="C111" i="22"/>
  <c r="H111" i="2"/>
  <c r="E111" i="2"/>
  <c r="F111" i="2" s="1"/>
  <c r="E114" i="11"/>
  <c r="F114" i="11" s="1"/>
  <c r="C69" i="22"/>
  <c r="E69" i="2"/>
  <c r="F69" i="2" s="1"/>
  <c r="C7" i="22"/>
  <c r="E7" i="2"/>
  <c r="F7" i="2" s="1"/>
  <c r="E82" i="8"/>
  <c r="F82" i="8" s="1"/>
  <c r="H83" i="31"/>
  <c r="I83" i="31" s="1"/>
  <c r="E83" i="31"/>
  <c r="F83" i="31" s="1"/>
  <c r="E82" i="30"/>
  <c r="F82" i="30" s="1"/>
  <c r="E90" i="8"/>
  <c r="F90" i="8" s="1"/>
  <c r="E45" i="31"/>
  <c r="F45" i="31" s="1"/>
  <c r="H45" i="31"/>
  <c r="I45" i="31" s="1"/>
  <c r="C41" i="22"/>
  <c r="H41" i="2"/>
  <c r="E41" i="2"/>
  <c r="F41" i="2" s="1"/>
  <c r="E91" i="31"/>
  <c r="F91" i="31" s="1"/>
  <c r="H114" i="13"/>
  <c r="I114" i="13" s="1"/>
  <c r="E114" i="13"/>
  <c r="F114" i="13" s="1"/>
  <c r="E102" i="8"/>
  <c r="F102" i="8" s="1"/>
  <c r="E8" i="8"/>
  <c r="F8" i="8" s="1"/>
  <c r="H8" i="8"/>
  <c r="I8" i="8" s="1"/>
  <c r="E114" i="30"/>
  <c r="F114" i="30" s="1"/>
  <c r="E86" i="13"/>
  <c r="F86" i="13" s="1"/>
  <c r="H86" i="13"/>
  <c r="I86" i="13" s="1"/>
  <c r="E95" i="33"/>
  <c r="F95" i="33" s="1"/>
  <c r="J40" i="36"/>
  <c r="K40" i="36" s="1"/>
  <c r="L40" i="36" s="1"/>
  <c r="E106" i="12"/>
  <c r="F106" i="12" s="1"/>
  <c r="H106" i="12"/>
  <c r="I106" i="12" s="1"/>
  <c r="E42" i="8"/>
  <c r="F42" i="8" s="1"/>
  <c r="H42" i="8"/>
  <c r="I42" i="8" s="1"/>
  <c r="BF60" i="29"/>
  <c r="E60" i="29" s="1"/>
  <c r="H39" i="33"/>
  <c r="I39" i="33" s="1"/>
  <c r="E39" i="33"/>
  <c r="F39" i="33" s="1"/>
  <c r="E91" i="11"/>
  <c r="F91" i="11" s="1"/>
  <c r="H91" i="11"/>
  <c r="I91" i="11" s="1"/>
  <c r="C72" i="23"/>
  <c r="E72" i="6"/>
  <c r="F72" i="6" s="1"/>
  <c r="H72" i="6"/>
  <c r="E106" i="33"/>
  <c r="F106" i="33" s="1"/>
  <c r="E46" i="8"/>
  <c r="F46" i="8" s="1"/>
  <c r="E84" i="32"/>
  <c r="F84" i="32" s="1"/>
  <c r="H84" i="32"/>
  <c r="I84" i="32" s="1"/>
  <c r="E74" i="30"/>
  <c r="F74" i="30" s="1"/>
  <c r="E66" i="32"/>
  <c r="F66" i="32" s="1"/>
  <c r="H66" i="32"/>
  <c r="I66" i="32" s="1"/>
  <c r="E112" i="11"/>
  <c r="F112" i="11" s="1"/>
  <c r="H112" i="11"/>
  <c r="I112" i="11" s="1"/>
  <c r="M67" i="6" a="1"/>
  <c r="M67" i="6" s="1"/>
  <c r="I67" i="23" s="1"/>
  <c r="E20" i="12"/>
  <c r="F20" i="12" s="1"/>
  <c r="H20" i="12"/>
  <c r="I20" i="12" s="1"/>
  <c r="AR18" i="29"/>
  <c r="E21" i="32"/>
  <c r="F21" i="32" s="1"/>
  <c r="H21" i="32"/>
  <c r="I21" i="32" s="1"/>
  <c r="E34" i="33"/>
  <c r="F34" i="33" s="1"/>
  <c r="H34" i="33"/>
  <c r="I34" i="33" s="1"/>
  <c r="E85" i="33"/>
  <c r="F85" i="33" s="1"/>
  <c r="H85" i="33"/>
  <c r="I85" i="33" s="1"/>
  <c r="E71" i="13"/>
  <c r="F71" i="13" s="1"/>
  <c r="M55" i="6" a="1"/>
  <c r="M55" i="6" s="1"/>
  <c r="E36" i="8"/>
  <c r="F36" i="8" s="1"/>
  <c r="C49" i="22"/>
  <c r="E49" i="2"/>
  <c r="F49" i="2" s="1"/>
  <c r="H49" i="2"/>
  <c r="M94" i="6" a="1"/>
  <c r="M94" i="6" s="1"/>
  <c r="I94" i="23" s="1"/>
  <c r="E46" i="31"/>
  <c r="F46" i="31" s="1"/>
  <c r="H46" i="31"/>
  <c r="I46" i="31" s="1"/>
  <c r="E81" i="33"/>
  <c r="F81" i="33" s="1"/>
  <c r="E60" i="9"/>
  <c r="F60" i="9" s="1"/>
  <c r="E86" i="32"/>
  <c r="F86" i="32" s="1"/>
  <c r="E60" i="13"/>
  <c r="F60" i="13" s="1"/>
  <c r="E82" i="13"/>
  <c r="F82" i="13" s="1"/>
  <c r="M103" i="6" a="1"/>
  <c r="M103" i="6" s="1"/>
  <c r="E117" i="13"/>
  <c r="F117" i="13" s="1"/>
  <c r="E63" i="34"/>
  <c r="F63" i="34" s="1"/>
  <c r="H80" i="12"/>
  <c r="I80" i="12" s="1"/>
  <c r="E80" i="12"/>
  <c r="F80" i="12" s="1"/>
  <c r="E100" i="11"/>
  <c r="F100" i="11" s="1"/>
  <c r="C37" i="22"/>
  <c r="E37" i="2"/>
  <c r="F37" i="2" s="1"/>
  <c r="C28" i="22"/>
  <c r="E28" i="2"/>
  <c r="F28" i="2" s="1"/>
  <c r="C4" i="22"/>
  <c r="E4" i="2"/>
  <c r="F4" i="2" s="1"/>
  <c r="H40" i="33"/>
  <c r="I40" i="33" s="1"/>
  <c r="E40" i="33"/>
  <c r="F40" i="33" s="1"/>
  <c r="E117" i="32"/>
  <c r="F117" i="32" s="1"/>
  <c r="C46" i="23"/>
  <c r="E46" i="6"/>
  <c r="F46" i="6" s="1"/>
  <c r="E70" i="31"/>
  <c r="F70" i="31" s="1"/>
  <c r="H70" i="31"/>
  <c r="I70" i="31" s="1"/>
  <c r="M2" i="30" a="1"/>
  <c r="M2" i="30" s="1"/>
  <c r="H2" i="30" s="1"/>
  <c r="I2" i="30" s="1"/>
  <c r="E59" i="31"/>
  <c r="F59" i="31" s="1"/>
  <c r="E46" i="11"/>
  <c r="F46" i="11" s="1"/>
  <c r="H69" i="31"/>
  <c r="I69" i="31" s="1"/>
  <c r="E69" i="31"/>
  <c r="F69" i="31" s="1"/>
  <c r="E66" i="9"/>
  <c r="F66" i="9" s="1"/>
  <c r="H66" i="9"/>
  <c r="I66" i="9" s="1"/>
  <c r="C20" i="23"/>
  <c r="E20" i="6"/>
  <c r="F20" i="6" s="1"/>
  <c r="E8" i="11"/>
  <c r="F8" i="11" s="1"/>
  <c r="H91" i="34"/>
  <c r="I91" i="34" s="1"/>
  <c r="E91" i="34"/>
  <c r="F91" i="34" s="1"/>
  <c r="C8" i="23"/>
  <c r="H8" i="6"/>
  <c r="E8" i="6"/>
  <c r="F8" i="6" s="1"/>
  <c r="H29" i="33"/>
  <c r="I29" i="33" s="1"/>
  <c r="E29" i="33"/>
  <c r="F29" i="33" s="1"/>
  <c r="C19" i="22"/>
  <c r="H19" i="2"/>
  <c r="E19" i="2"/>
  <c r="F19" i="2" s="1"/>
  <c r="E26" i="11"/>
  <c r="F26" i="11" s="1"/>
  <c r="E40" i="11"/>
  <c r="F40" i="11" s="1"/>
  <c r="H40" i="11"/>
  <c r="I40" i="11" s="1"/>
  <c r="E39" i="9"/>
  <c r="F39" i="9" s="1"/>
  <c r="H39" i="9"/>
  <c r="I39" i="9" s="1"/>
  <c r="E93" i="13"/>
  <c r="F93" i="13" s="1"/>
  <c r="E91" i="12"/>
  <c r="F91" i="12" s="1"/>
  <c r="H91" i="12"/>
  <c r="I91" i="12" s="1"/>
  <c r="E10" i="11"/>
  <c r="F10" i="11" s="1"/>
  <c r="E24" i="12"/>
  <c r="F24" i="12" s="1"/>
  <c r="H24" i="12"/>
  <c r="I24" i="12" s="1"/>
  <c r="E2" i="8"/>
  <c r="F2" i="8" s="1"/>
  <c r="H2" i="8"/>
  <c r="I2" i="8" s="1"/>
  <c r="C26" i="22"/>
  <c r="H26" i="2"/>
  <c r="E26" i="2"/>
  <c r="F26" i="2" s="1"/>
  <c r="E60" i="34"/>
  <c r="F60" i="34" s="1"/>
  <c r="BS40" i="29"/>
  <c r="P112" i="16"/>
  <c r="M88" i="33" s="1" a="1"/>
  <c r="M88" i="33" s="1"/>
  <c r="H88" i="33" s="1"/>
  <c r="I88" i="33" s="1"/>
  <c r="E40" i="9"/>
  <c r="F40" i="9" s="1"/>
  <c r="E43" i="9"/>
  <c r="F43" i="9" s="1"/>
  <c r="E41" i="9"/>
  <c r="F41" i="9" s="1"/>
  <c r="E23" i="12"/>
  <c r="F23" i="12" s="1"/>
  <c r="H23" i="12"/>
  <c r="I23" i="12" s="1"/>
  <c r="C71" i="22"/>
  <c r="E71" i="2"/>
  <c r="F71" i="2" s="1"/>
  <c r="H71" i="2"/>
  <c r="E109" i="9"/>
  <c r="F109" i="9" s="1"/>
  <c r="H109" i="9"/>
  <c r="I109" i="9" s="1"/>
  <c r="E5" i="13"/>
  <c r="F5" i="13" s="1"/>
  <c r="H5" i="13"/>
  <c r="I5" i="13" s="1"/>
  <c r="E20" i="8"/>
  <c r="F20" i="8" s="1"/>
  <c r="H104" i="9"/>
  <c r="I104" i="9" s="1"/>
  <c r="E104" i="9"/>
  <c r="F104" i="9" s="1"/>
  <c r="E16" i="8"/>
  <c r="F16" i="8" s="1"/>
  <c r="E77" i="32"/>
  <c r="F77" i="32" s="1"/>
  <c r="H77" i="32"/>
  <c r="I77" i="32" s="1"/>
  <c r="BS34" i="29"/>
  <c r="P106" i="16"/>
  <c r="M82" i="33" s="1" a="1"/>
  <c r="M82" i="33" s="1"/>
  <c r="H82" i="33" s="1"/>
  <c r="I82" i="33" s="1"/>
  <c r="E31" i="30"/>
  <c r="F31" i="30" s="1"/>
  <c r="J42" i="36"/>
  <c r="K42" i="36" s="1"/>
  <c r="L42" i="36" s="1"/>
  <c r="C16" i="23"/>
  <c r="E16" i="6"/>
  <c r="F16" i="6" s="1"/>
  <c r="H16" i="6"/>
  <c r="E96" i="30"/>
  <c r="F96" i="30" s="1"/>
  <c r="H96" i="30"/>
  <c r="I96" i="30" s="1"/>
  <c r="E108" i="34"/>
  <c r="F108" i="34" s="1"/>
  <c r="H108" i="34"/>
  <c r="I108" i="34" s="1"/>
  <c r="C25" i="23"/>
  <c r="E25" i="6"/>
  <c r="F25" i="6" s="1"/>
  <c r="E49" i="33"/>
  <c r="F49" i="33" s="1"/>
  <c r="H49" i="33"/>
  <c r="I49" i="33" s="1"/>
  <c r="E48" i="31"/>
  <c r="F48" i="31" s="1"/>
  <c r="H48" i="31"/>
  <c r="I48" i="31" s="1"/>
  <c r="E63" i="32"/>
  <c r="F63" i="32" s="1"/>
  <c r="E102" i="13"/>
  <c r="F102" i="13" s="1"/>
  <c r="E112" i="33"/>
  <c r="F112" i="33" s="1"/>
  <c r="E44" i="32"/>
  <c r="F44" i="32" s="1"/>
  <c r="H44" i="32"/>
  <c r="I44" i="32" s="1"/>
  <c r="M39" i="6" a="1"/>
  <c r="M39" i="6" s="1"/>
  <c r="R63" i="16"/>
  <c r="H72" i="13"/>
  <c r="I72" i="13" s="1"/>
  <c r="E72" i="13"/>
  <c r="F72" i="13" s="1"/>
  <c r="E58" i="30"/>
  <c r="F58" i="30" s="1"/>
  <c r="E110" i="31"/>
  <c r="F110" i="31" s="1"/>
  <c r="H110" i="31"/>
  <c r="I110" i="31" s="1"/>
  <c r="E108" i="31"/>
  <c r="F108" i="31" s="1"/>
  <c r="BF45" i="29"/>
  <c r="E45" i="29" s="1"/>
  <c r="H4" i="30"/>
  <c r="I4" i="30" s="1"/>
  <c r="E4" i="30"/>
  <c r="F4" i="30" s="1"/>
  <c r="E17" i="13"/>
  <c r="F17" i="13" s="1"/>
  <c r="E59" i="12"/>
  <c r="F59" i="12" s="1"/>
  <c r="E85" i="12"/>
  <c r="F85" i="12" s="1"/>
  <c r="H85" i="12"/>
  <c r="I85" i="12" s="1"/>
  <c r="E65" i="11"/>
  <c r="F65" i="11" s="1"/>
  <c r="BS36" i="29"/>
  <c r="P108" i="16"/>
  <c r="M84" i="33" s="1" a="1"/>
  <c r="M84" i="33" s="1"/>
  <c r="H84" i="33" s="1"/>
  <c r="I84" i="33" s="1"/>
  <c r="E22" i="13"/>
  <c r="F22" i="13" s="1"/>
  <c r="H22" i="13"/>
  <c r="I22" i="13" s="1"/>
  <c r="H82" i="9"/>
  <c r="I82" i="9" s="1"/>
  <c r="E82" i="9"/>
  <c r="F82" i="9" s="1"/>
  <c r="E35" i="11"/>
  <c r="F35" i="11" s="1"/>
  <c r="H35" i="11"/>
  <c r="I35" i="11" s="1"/>
  <c r="M4" i="6" a="1"/>
  <c r="M4" i="6" s="1"/>
  <c r="I4" i="23" s="1"/>
  <c r="M44" i="6" a="1"/>
  <c r="M44" i="6" s="1"/>
  <c r="I44" i="23" s="1"/>
  <c r="M101" i="6" a="1"/>
  <c r="M101" i="6" s="1"/>
  <c r="I101" i="23" s="1"/>
  <c r="H101" i="12"/>
  <c r="I101" i="12" s="1"/>
  <c r="E101" i="12"/>
  <c r="F101" i="12" s="1"/>
  <c r="E49" i="34"/>
  <c r="F49" i="34" s="1"/>
  <c r="E79" i="30"/>
  <c r="F79" i="30" s="1"/>
  <c r="H24" i="33"/>
  <c r="I24" i="33" s="1"/>
  <c r="E24" i="33"/>
  <c r="F24" i="33" s="1"/>
  <c r="E94" i="34"/>
  <c r="F94" i="34" s="1"/>
  <c r="H94" i="34"/>
  <c r="I94" i="34" s="1"/>
  <c r="H36" i="33"/>
  <c r="I36" i="33" s="1"/>
  <c r="E36" i="33"/>
  <c r="F36" i="33" s="1"/>
  <c r="E81" i="8"/>
  <c r="F81" i="8" s="1"/>
  <c r="H81" i="8"/>
  <c r="I81" i="8" s="1"/>
  <c r="E15" i="12"/>
  <c r="F15" i="12" s="1"/>
  <c r="H15" i="12"/>
  <c r="I15" i="12" s="1"/>
  <c r="M73" i="6" a="1"/>
  <c r="M73" i="6" s="1"/>
  <c r="BS12" i="29"/>
  <c r="BE11" i="29"/>
  <c r="P84" i="16"/>
  <c r="M60" i="33" s="1" a="1"/>
  <c r="M60" i="33" s="1"/>
  <c r="H60" i="33" s="1"/>
  <c r="I60" i="33" s="1"/>
  <c r="E90" i="9"/>
  <c r="F90" i="9" s="1"/>
  <c r="E103" i="12"/>
  <c r="F103" i="12" s="1"/>
  <c r="H70" i="11"/>
  <c r="I70" i="11" s="1"/>
  <c r="E70" i="11"/>
  <c r="F70" i="11" s="1"/>
  <c r="E47" i="30"/>
  <c r="F47" i="30" s="1"/>
  <c r="E89" i="31"/>
  <c r="F89" i="31" s="1"/>
  <c r="E112" i="34"/>
  <c r="F112" i="34" s="1"/>
  <c r="H112" i="34"/>
  <c r="I112" i="34" s="1"/>
  <c r="BF39" i="29"/>
  <c r="C24" i="22"/>
  <c r="E24" i="2"/>
  <c r="F24" i="2" s="1"/>
  <c r="H24" i="2"/>
  <c r="E56" i="11"/>
  <c r="F56" i="11" s="1"/>
  <c r="C98" i="22"/>
  <c r="E98" i="2"/>
  <c r="F98" i="2" s="1"/>
  <c r="H98" i="2"/>
  <c r="C36" i="22"/>
  <c r="E36" i="2"/>
  <c r="F36" i="2" s="1"/>
  <c r="AZ405" i="28"/>
  <c r="AZ423" i="28"/>
  <c r="AZ407" i="28"/>
  <c r="AZ425" i="28"/>
  <c r="AZ402" i="28"/>
  <c r="AZ417" i="28"/>
  <c r="AZ426" i="28"/>
  <c r="AZ411" i="28"/>
  <c r="AZ404" i="28"/>
  <c r="AZ403" i="28"/>
  <c r="AZ413" i="28"/>
  <c r="BA24" i="28"/>
  <c r="BA432" i="28" s="1"/>
  <c r="AZ432" i="28"/>
  <c r="BD5" i="28"/>
  <c r="BD8" i="28" s="1"/>
  <c r="AI5" i="28"/>
  <c r="AI7" i="28" s="1"/>
  <c r="AQ2" i="28"/>
  <c r="AN6" i="28"/>
  <c r="AN8" i="28"/>
  <c r="AN7" i="28"/>
  <c r="AM213" i="28"/>
  <c r="AM206" i="28"/>
  <c r="AM211" i="28"/>
  <c r="AM199" i="28"/>
  <c r="AM187" i="28"/>
  <c r="AM204" i="28"/>
  <c r="AM192" i="28"/>
  <c r="AM209" i="28"/>
  <c r="AM197" i="28"/>
  <c r="AM214" i="28"/>
  <c r="AM202" i="28"/>
  <c r="AM190" i="28"/>
  <c r="AM207" i="28"/>
  <c r="AM212" i="28"/>
  <c r="AM200" i="28"/>
  <c r="AM210" i="28"/>
  <c r="AM198" i="28"/>
  <c r="AM215" i="28"/>
  <c r="AM203" i="28"/>
  <c r="AM191" i="28"/>
  <c r="AM208" i="28"/>
  <c r="AM196" i="28"/>
  <c r="AM201" i="28"/>
  <c r="AM193" i="28"/>
  <c r="AM205" i="28"/>
  <c r="AM195" i="28"/>
  <c r="AM185" i="28"/>
  <c r="AM189" i="28"/>
  <c r="AM194" i="28"/>
  <c r="AM188" i="28"/>
  <c r="AM186" i="28"/>
  <c r="AZ336" i="28"/>
  <c r="AZ324" i="28"/>
  <c r="AZ312" i="28"/>
  <c r="AZ329" i="28"/>
  <c r="AZ317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28" i="28"/>
  <c r="AZ316" i="28"/>
  <c r="AZ333" i="28"/>
  <c r="AZ321" i="28"/>
  <c r="AZ309" i="28"/>
  <c r="AZ338" i="28"/>
  <c r="AZ326" i="28"/>
  <c r="AZ314" i="28"/>
  <c r="AZ331" i="28"/>
  <c r="AZ319" i="28"/>
  <c r="BA12" i="28"/>
  <c r="AM271" i="28"/>
  <c r="AM274" i="28"/>
  <c r="AM272" i="28"/>
  <c r="AM277" i="28"/>
  <c r="AM275" i="28"/>
  <c r="AM273" i="28"/>
  <c r="AM276" i="28"/>
  <c r="AM261" i="28"/>
  <c r="AM249" i="28"/>
  <c r="AM266" i="28"/>
  <c r="AM254" i="28"/>
  <c r="AM268" i="28"/>
  <c r="AM259" i="28"/>
  <c r="AM247" i="28"/>
  <c r="AM269" i="28"/>
  <c r="AM264" i="28"/>
  <c r="AM252" i="28"/>
  <c r="AM270" i="28"/>
  <c r="AM257" i="28"/>
  <c r="AM262" i="28"/>
  <c r="AM250" i="28"/>
  <c r="AM255" i="28"/>
  <c r="AM267" i="28"/>
  <c r="AM260" i="28"/>
  <c r="AM248" i="28"/>
  <c r="AM258" i="28"/>
  <c r="AM263" i="28"/>
  <c r="AM251" i="28"/>
  <c r="AM256" i="28"/>
  <c r="AM265" i="28"/>
  <c r="AM253" i="28"/>
  <c r="BG299" i="28"/>
  <c r="BG287" i="28"/>
  <c r="BG304" i="28"/>
  <c r="BG292" i="28"/>
  <c r="BG280" i="28"/>
  <c r="BG297" i="28"/>
  <c r="BG285" i="28"/>
  <c r="BG302" i="28"/>
  <c r="BG290" i="28"/>
  <c r="BG278" i="28"/>
  <c r="BG307" i="28"/>
  <c r="BG295" i="28"/>
  <c r="BG283" i="28"/>
  <c r="BG300" i="28"/>
  <c r="BG288" i="28"/>
  <c r="BG305" i="28"/>
  <c r="BG293" i="28"/>
  <c r="BG281" i="28"/>
  <c r="BG298" i="28"/>
  <c r="BG286" i="28"/>
  <c r="BG303" i="28"/>
  <c r="BG291" i="28"/>
  <c r="BG279" i="28"/>
  <c r="BG308" i="28"/>
  <c r="BG296" i="28"/>
  <c r="BG284" i="28"/>
  <c r="BG301" i="28"/>
  <c r="BG289" i="28"/>
  <c r="BG306" i="28"/>
  <c r="BG294" i="28"/>
  <c r="BG282" i="28"/>
  <c r="BH23" i="28"/>
  <c r="AR214" i="28"/>
  <c r="AR202" i="28"/>
  <c r="AR207" i="28"/>
  <c r="AR212" i="28"/>
  <c r="AR200" i="28"/>
  <c r="AR188" i="28"/>
  <c r="AR205" i="28"/>
  <c r="AR193" i="28"/>
  <c r="AR210" i="28"/>
  <c r="AR198" i="28"/>
  <c r="AR215" i="28"/>
  <c r="AR203" i="28"/>
  <c r="AR191" i="28"/>
  <c r="AR208" i="28"/>
  <c r="AR213" i="28"/>
  <c r="AR201" i="28"/>
  <c r="AR211" i="28"/>
  <c r="AR199" i="28"/>
  <c r="AR187" i="28"/>
  <c r="AR204" i="28"/>
  <c r="AR192" i="28"/>
  <c r="AR209" i="28"/>
  <c r="AR197" i="28"/>
  <c r="AR206" i="28"/>
  <c r="AR189" i="28"/>
  <c r="AR196" i="28"/>
  <c r="AR194" i="28"/>
  <c r="AR186" i="28"/>
  <c r="AR190" i="28"/>
  <c r="AR185" i="28"/>
  <c r="AR195" i="28"/>
  <c r="AS19" i="28"/>
  <c r="BF236" i="28"/>
  <c r="BF224" i="28"/>
  <c r="BF241" i="28"/>
  <c r="BF229" i="28"/>
  <c r="BF217" i="28"/>
  <c r="BF246" i="28"/>
  <c r="BF234" i="28"/>
  <c r="BF222" i="28"/>
  <c r="BF239" i="28"/>
  <c r="BF227" i="28"/>
  <c r="BF244" i="28"/>
  <c r="BF232" i="28"/>
  <c r="BF220" i="28"/>
  <c r="BF237" i="28"/>
  <c r="BF225" i="28"/>
  <c r="BF242" i="28"/>
  <c r="BF230" i="28"/>
  <c r="BF218" i="28"/>
  <c r="BF235" i="28"/>
  <c r="BF223" i="28"/>
  <c r="BF245" i="28"/>
  <c r="BF233" i="28"/>
  <c r="BF221" i="28"/>
  <c r="BF238" i="28"/>
  <c r="BF226" i="28"/>
  <c r="BF243" i="28"/>
  <c r="BF231" i="28"/>
  <c r="BF219" i="28"/>
  <c r="BF240" i="28"/>
  <c r="BF228" i="28"/>
  <c r="BF216" i="28"/>
  <c r="BG20" i="28"/>
  <c r="BE4" i="28"/>
  <c r="AP5" i="28"/>
  <c r="BB6" i="28"/>
  <c r="BB8" i="28"/>
  <c r="BB7" i="28"/>
  <c r="AS217" i="28"/>
  <c r="AS246" i="28"/>
  <c r="AS239" i="28"/>
  <c r="AS230" i="28"/>
  <c r="AS218" i="28"/>
  <c r="AS216" i="28"/>
  <c r="AT20" i="28"/>
  <c r="AS277" i="28"/>
  <c r="AS275" i="28"/>
  <c r="AS268" i="28"/>
  <c r="AS273" i="28"/>
  <c r="AS271" i="28"/>
  <c r="AS274" i="28"/>
  <c r="AS272" i="28"/>
  <c r="AS255" i="28"/>
  <c r="AS267" i="28"/>
  <c r="AS260" i="28"/>
  <c r="AS248" i="28"/>
  <c r="AS270" i="28"/>
  <c r="AS265" i="28"/>
  <c r="AS253" i="28"/>
  <c r="AS258" i="28"/>
  <c r="AS263" i="28"/>
  <c r="AS251" i="28"/>
  <c r="AS256" i="28"/>
  <c r="AS261" i="28"/>
  <c r="AS249" i="28"/>
  <c r="AS266" i="28"/>
  <c r="AS254" i="28"/>
  <c r="AS269" i="28"/>
  <c r="AS264" i="28"/>
  <c r="AS252" i="28"/>
  <c r="AS276" i="28"/>
  <c r="AS257" i="28"/>
  <c r="AS262" i="28"/>
  <c r="AS250" i="28"/>
  <c r="AS259" i="28"/>
  <c r="AS247" i="28"/>
  <c r="AT21" i="28"/>
  <c r="AM307" i="28"/>
  <c r="AM295" i="28"/>
  <c r="AM283" i="28"/>
  <c r="AM300" i="28"/>
  <c r="AM288" i="28"/>
  <c r="AM305" i="28"/>
  <c r="AM293" i="28"/>
  <c r="AM281" i="28"/>
  <c r="AM298" i="28"/>
  <c r="AM286" i="28"/>
  <c r="AM303" i="28"/>
  <c r="AM291" i="28"/>
  <c r="AM279" i="28"/>
  <c r="AM308" i="28"/>
  <c r="AM296" i="28"/>
  <c r="AM284" i="28"/>
  <c r="AM301" i="28"/>
  <c r="AM289" i="28"/>
  <c r="AM306" i="28"/>
  <c r="AM294" i="28"/>
  <c r="AM282" i="28"/>
  <c r="AM299" i="28"/>
  <c r="AM287" i="28"/>
  <c r="AM304" i="28"/>
  <c r="AM292" i="28"/>
  <c r="AM280" i="28"/>
  <c r="AM297" i="28"/>
  <c r="AM285" i="28"/>
  <c r="AM302" i="28"/>
  <c r="AM290" i="28"/>
  <c r="AM278" i="28"/>
  <c r="AR332" i="28"/>
  <c r="AR320" i="28"/>
  <c r="AR337" i="28"/>
  <c r="AR325" i="28"/>
  <c r="AR313" i="28"/>
  <c r="AR330" i="28"/>
  <c r="AR318" i="28"/>
  <c r="AR335" i="28"/>
  <c r="AR323" i="28"/>
  <c r="AR311" i="28"/>
  <c r="AR328" i="28"/>
  <c r="AR316" i="28"/>
  <c r="AR333" i="28"/>
  <c r="AR321" i="28"/>
  <c r="AR309" i="28"/>
  <c r="AR338" i="28"/>
  <c r="AR326" i="28"/>
  <c r="AR314" i="28"/>
  <c r="AR331" i="28"/>
  <c r="AR319" i="28"/>
  <c r="AR336" i="28"/>
  <c r="AR324" i="28"/>
  <c r="AR312" i="28"/>
  <c r="AR329" i="28"/>
  <c r="AR317" i="28"/>
  <c r="AR334" i="28"/>
  <c r="AR322" i="28"/>
  <c r="AR310" i="28"/>
  <c r="AR339" i="28"/>
  <c r="AR327" i="28"/>
  <c r="AR315" i="28"/>
  <c r="AS12" i="28"/>
  <c r="AS85" i="28"/>
  <c r="AS73" i="28"/>
  <c r="AS61" i="28"/>
  <c r="AS90" i="28"/>
  <c r="AS78" i="28"/>
  <c r="AS66" i="28"/>
  <c r="AS83" i="28"/>
  <c r="AS71" i="28"/>
  <c r="AT22" i="28"/>
  <c r="AS88" i="28"/>
  <c r="AS76" i="28"/>
  <c r="AS64" i="28"/>
  <c r="AS81" i="28"/>
  <c r="AS69" i="28"/>
  <c r="AS86" i="28"/>
  <c r="AS74" i="28"/>
  <c r="AS62" i="28"/>
  <c r="AS91" i="28"/>
  <c r="AS79" i="28"/>
  <c r="AS67" i="28"/>
  <c r="AS84" i="28"/>
  <c r="AS72" i="28"/>
  <c r="AS89" i="28"/>
  <c r="AS77" i="28"/>
  <c r="AS65" i="28"/>
  <c r="AS82" i="28"/>
  <c r="AS70" i="28"/>
  <c r="AS87" i="28"/>
  <c r="AS75" i="28"/>
  <c r="AS63" i="28"/>
  <c r="AS80" i="28"/>
  <c r="AS68" i="28"/>
  <c r="BA235" i="28"/>
  <c r="BA223" i="28"/>
  <c r="BA240" i="28"/>
  <c r="BA228" i="28"/>
  <c r="BA216" i="28"/>
  <c r="BA245" i="28"/>
  <c r="BA233" i="28"/>
  <c r="BA221" i="28"/>
  <c r="BA238" i="28"/>
  <c r="BA226" i="28"/>
  <c r="BA243" i="28"/>
  <c r="BA231" i="28"/>
  <c r="BA219" i="28"/>
  <c r="BA236" i="28"/>
  <c r="BA224" i="28"/>
  <c r="BA241" i="28"/>
  <c r="BA229" i="28"/>
  <c r="BA217" i="28"/>
  <c r="BA246" i="28"/>
  <c r="BA234" i="28"/>
  <c r="BA222" i="28"/>
  <c r="BA244" i="28"/>
  <c r="BA232" i="28"/>
  <c r="BA220" i="28"/>
  <c r="BA237" i="28"/>
  <c r="BA225" i="28"/>
  <c r="BA242" i="28"/>
  <c r="BA230" i="28"/>
  <c r="BA218" i="28"/>
  <c r="BA239" i="28"/>
  <c r="BA227" i="28"/>
  <c r="AY3" i="28"/>
  <c r="AR181" i="28"/>
  <c r="AR169" i="28"/>
  <c r="AR157" i="28"/>
  <c r="AR174" i="28"/>
  <c r="AR162" i="28"/>
  <c r="AR179" i="28"/>
  <c r="AR167" i="28"/>
  <c r="AR155" i="28"/>
  <c r="AR184" i="28"/>
  <c r="AR172" i="28"/>
  <c r="AR160" i="28"/>
  <c r="AR177" i="28"/>
  <c r="AR165" i="28"/>
  <c r="AR182" i="28"/>
  <c r="AR170" i="28"/>
  <c r="AR158" i="28"/>
  <c r="AR175" i="28"/>
  <c r="AR163" i="28"/>
  <c r="AR180" i="28"/>
  <c r="AR168" i="28"/>
  <c r="AR156" i="28"/>
  <c r="AR173" i="28"/>
  <c r="AR161" i="28"/>
  <c r="AR178" i="28"/>
  <c r="AR166" i="28"/>
  <c r="AR154" i="28"/>
  <c r="AR183" i="28"/>
  <c r="AR171" i="28"/>
  <c r="AR159" i="28"/>
  <c r="AR176" i="28"/>
  <c r="AR164" i="28"/>
  <c r="AS18" i="28"/>
  <c r="BF330" i="28"/>
  <c r="BF318" i="28"/>
  <c r="BF335" i="28"/>
  <c r="BF323" i="28"/>
  <c r="BF311" i="28"/>
  <c r="BF328" i="28"/>
  <c r="BF316" i="28"/>
  <c r="BF333" i="28"/>
  <c r="BF321" i="28"/>
  <c r="BF309" i="28"/>
  <c r="BF338" i="28"/>
  <c r="BF326" i="28"/>
  <c r="BF314" i="28"/>
  <c r="BF331" i="28"/>
  <c r="BF319" i="28"/>
  <c r="BF336" i="28"/>
  <c r="BF324" i="28"/>
  <c r="BF312" i="28"/>
  <c r="BF329" i="28"/>
  <c r="BF317" i="28"/>
  <c r="BF334" i="28"/>
  <c r="BF322" i="28"/>
  <c r="BF310" i="28"/>
  <c r="BF339" i="28"/>
  <c r="BF327" i="28"/>
  <c r="BF315" i="28"/>
  <c r="BF332" i="28"/>
  <c r="BF320" i="28"/>
  <c r="BF337" i="28"/>
  <c r="BF325" i="28"/>
  <c r="BF313" i="28"/>
  <c r="BG12" i="28"/>
  <c r="AY121" i="28"/>
  <c r="AY117" i="28"/>
  <c r="AY115" i="28"/>
  <c r="AY103" i="28"/>
  <c r="AY108" i="28"/>
  <c r="AY96" i="28"/>
  <c r="AY122" i="28"/>
  <c r="AY113" i="28"/>
  <c r="AY101" i="28"/>
  <c r="AY119" i="28"/>
  <c r="AY106" i="28"/>
  <c r="AY94" i="28"/>
  <c r="AZ11" i="28"/>
  <c r="AY111" i="28"/>
  <c r="AY99" i="28"/>
  <c r="AY104" i="28"/>
  <c r="AY92" i="28"/>
  <c r="AY109" i="28"/>
  <c r="AY97" i="28"/>
  <c r="AY102" i="28"/>
  <c r="AY114" i="28"/>
  <c r="AY107" i="28"/>
  <c r="AY95" i="28"/>
  <c r="AY112" i="28"/>
  <c r="AY100" i="28"/>
  <c r="AY120" i="28"/>
  <c r="AY118" i="28"/>
  <c r="AY116" i="28"/>
  <c r="AY105" i="28"/>
  <c r="AY93" i="28"/>
  <c r="AY110" i="28"/>
  <c r="AY98" i="28"/>
  <c r="BA211" i="28"/>
  <c r="BA204" i="28"/>
  <c r="BA209" i="28"/>
  <c r="BA197" i="28"/>
  <c r="BA214" i="28"/>
  <c r="BA202" i="28"/>
  <c r="BA190" i="28"/>
  <c r="BA207" i="28"/>
  <c r="BA195" i="28"/>
  <c r="BA212" i="28"/>
  <c r="BA200" i="28"/>
  <c r="BA188" i="28"/>
  <c r="BA205" i="28"/>
  <c r="BA210" i="28"/>
  <c r="BA198" i="28"/>
  <c r="BA208" i="28"/>
  <c r="BA196" i="28"/>
  <c r="BA213" i="28"/>
  <c r="BA201" i="28"/>
  <c r="BA189" i="28"/>
  <c r="BA206" i="28"/>
  <c r="BA194" i="28"/>
  <c r="BA186" i="28"/>
  <c r="BA191" i="28"/>
  <c r="BA185" i="28"/>
  <c r="BA215" i="28"/>
  <c r="BA203" i="28"/>
  <c r="BA193" i="28"/>
  <c r="BA199" i="28"/>
  <c r="BA187" i="28"/>
  <c r="BA192" i="28"/>
  <c r="AK333" i="28"/>
  <c r="AK321" i="28"/>
  <c r="AK309" i="28"/>
  <c r="AK338" i="28"/>
  <c r="AK326" i="28"/>
  <c r="AK314" i="28"/>
  <c r="AK331" i="28"/>
  <c r="AK319" i="28"/>
  <c r="AK336" i="28"/>
  <c r="AK324" i="28"/>
  <c r="AK312" i="28"/>
  <c r="AK329" i="28"/>
  <c r="AK317" i="28"/>
  <c r="AK334" i="28"/>
  <c r="AK322" i="28"/>
  <c r="AK310" i="28"/>
  <c r="AK339" i="28"/>
  <c r="AK327" i="28"/>
  <c r="AK315" i="28"/>
  <c r="AK332" i="28"/>
  <c r="AK320" i="28"/>
  <c r="AK337" i="28"/>
  <c r="AK325" i="28"/>
  <c r="AK313" i="28"/>
  <c r="AK330" i="28"/>
  <c r="AK318" i="28"/>
  <c r="AK335" i="28"/>
  <c r="AK323" i="28"/>
  <c r="AK311" i="28"/>
  <c r="AK328" i="28"/>
  <c r="AK316" i="28"/>
  <c r="AL12" i="28"/>
  <c r="BG275" i="28"/>
  <c r="BG273" i="28"/>
  <c r="BG271" i="28"/>
  <c r="BG276" i="28"/>
  <c r="BG269" i="28"/>
  <c r="BG272" i="28"/>
  <c r="BG277" i="28"/>
  <c r="BG270" i="28"/>
  <c r="BG267" i="28"/>
  <c r="BG265" i="28"/>
  <c r="BG253" i="28"/>
  <c r="BG258" i="28"/>
  <c r="BG263" i="28"/>
  <c r="BG251" i="28"/>
  <c r="BG256" i="28"/>
  <c r="BG274" i="28"/>
  <c r="BG261" i="28"/>
  <c r="BG249" i="28"/>
  <c r="BG266" i="28"/>
  <c r="BG254" i="28"/>
  <c r="BG259" i="28"/>
  <c r="BG247" i="28"/>
  <c r="BG264" i="28"/>
  <c r="BG252" i="28"/>
  <c r="BG262" i="28"/>
  <c r="BG250" i="28"/>
  <c r="BG255" i="28"/>
  <c r="BG268" i="28"/>
  <c r="BG260" i="28"/>
  <c r="BG248" i="28"/>
  <c r="BG257" i="28"/>
  <c r="BH21" i="28"/>
  <c r="BG83" i="28"/>
  <c r="BG71" i="28"/>
  <c r="BG88" i="28"/>
  <c r="BG76" i="28"/>
  <c r="BG64" i="28"/>
  <c r="BG81" i="28"/>
  <c r="BG69" i="28"/>
  <c r="BH22" i="28"/>
  <c r="BG86" i="28"/>
  <c r="BG74" i="28"/>
  <c r="BG62" i="28"/>
  <c r="BG91" i="28"/>
  <c r="BG79" i="28"/>
  <c r="BG67" i="28"/>
  <c r="BG84" i="28"/>
  <c r="BG72" i="28"/>
  <c r="BG89" i="28"/>
  <c r="BG77" i="28"/>
  <c r="BG65" i="28"/>
  <c r="BG82" i="28"/>
  <c r="BG70" i="28"/>
  <c r="BG87" i="28"/>
  <c r="BG75" i="28"/>
  <c r="BG63" i="28"/>
  <c r="BG80" i="28"/>
  <c r="BG68" i="28"/>
  <c r="BG85" i="28"/>
  <c r="BG73" i="28"/>
  <c r="BG61" i="28"/>
  <c r="BG90" i="28"/>
  <c r="BG78" i="28"/>
  <c r="BG66" i="28"/>
  <c r="AQ3" i="28"/>
  <c r="BF179" i="28"/>
  <c r="BF167" i="28"/>
  <c r="BF155" i="28"/>
  <c r="BF172" i="28"/>
  <c r="BF160" i="28"/>
  <c r="BF184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F176" i="28"/>
  <c r="BF164" i="28"/>
  <c r="BF181" i="28"/>
  <c r="BF169" i="28"/>
  <c r="BF157" i="28"/>
  <c r="BF174" i="28"/>
  <c r="BF162" i="28"/>
  <c r="BG18" i="28"/>
  <c r="AZ393" i="28"/>
  <c r="AZ381" i="28"/>
  <c r="AZ398" i="28"/>
  <c r="AZ386" i="28"/>
  <c r="AZ374" i="28"/>
  <c r="AZ391" i="28"/>
  <c r="AZ379" i="28"/>
  <c r="AZ396" i="28"/>
  <c r="AZ384" i="28"/>
  <c r="AZ372" i="28"/>
  <c r="AZ401" i="28"/>
  <c r="AZ389" i="28"/>
  <c r="AZ377" i="28"/>
  <c r="AZ394" i="28"/>
  <c r="AZ382" i="28"/>
  <c r="AZ399" i="28"/>
  <c r="AZ387" i="28"/>
  <c r="AZ375" i="28"/>
  <c r="AZ392" i="28"/>
  <c r="AZ380" i="28"/>
  <c r="AZ397" i="28"/>
  <c r="AZ385" i="28"/>
  <c r="AZ373" i="28"/>
  <c r="AZ390" i="28"/>
  <c r="AZ378" i="28"/>
  <c r="AZ400" i="28"/>
  <c r="AZ388" i="28"/>
  <c r="AZ376" i="28"/>
  <c r="AZ395" i="28"/>
  <c r="AZ383" i="28"/>
  <c r="AZ371" i="28"/>
  <c r="BA13" i="28"/>
  <c r="BE2" i="28"/>
  <c r="AM432" i="28"/>
  <c r="AM420" i="28"/>
  <c r="AM430" i="28"/>
  <c r="AM418" i="28"/>
  <c r="AM423" i="28"/>
  <c r="AM428" i="28"/>
  <c r="AM416" i="28"/>
  <c r="AM426" i="28"/>
  <c r="AM414" i="28"/>
  <c r="AM424" i="28"/>
  <c r="AM422" i="28"/>
  <c r="AM410" i="28"/>
  <c r="AM408" i="28"/>
  <c r="AM425" i="28"/>
  <c r="AM403" i="28"/>
  <c r="AM413" i="28"/>
  <c r="AM412" i="28"/>
  <c r="AM427" i="28"/>
  <c r="AM411" i="28"/>
  <c r="AM405" i="28"/>
  <c r="AM407" i="28"/>
  <c r="AM429" i="28"/>
  <c r="AM409" i="28"/>
  <c r="AM417" i="28"/>
  <c r="AM431" i="28"/>
  <c r="AM419" i="28"/>
  <c r="AM404" i="28"/>
  <c r="AM415" i="28"/>
  <c r="AM406" i="28"/>
  <c r="AM421" i="28"/>
  <c r="AM402" i="28"/>
  <c r="AU9" i="28"/>
  <c r="AJ3" i="28"/>
  <c r="AM237" i="28"/>
  <c r="AM225" i="28"/>
  <c r="AM242" i="28"/>
  <c r="AM230" i="28"/>
  <c r="AM218" i="28"/>
  <c r="AM235" i="28"/>
  <c r="AM223" i="28"/>
  <c r="AM240" i="28"/>
  <c r="AM228" i="28"/>
  <c r="AM216" i="28"/>
  <c r="AM245" i="28"/>
  <c r="AM233" i="28"/>
  <c r="AM221" i="28"/>
  <c r="AM238" i="28"/>
  <c r="AM226" i="28"/>
  <c r="AM243" i="28"/>
  <c r="AM231" i="28"/>
  <c r="AM219" i="28"/>
  <c r="AM236" i="28"/>
  <c r="AM224" i="28"/>
  <c r="AM246" i="28"/>
  <c r="AM234" i="28"/>
  <c r="AM222" i="28"/>
  <c r="AM239" i="28"/>
  <c r="AM227" i="28"/>
  <c r="AM244" i="28"/>
  <c r="AM232" i="28"/>
  <c r="AM220" i="28"/>
  <c r="AM241" i="28"/>
  <c r="AM229" i="28"/>
  <c r="AM217" i="28"/>
  <c r="BA305" i="28"/>
  <c r="BA293" i="28"/>
  <c r="BA281" i="28"/>
  <c r="BA298" i="28"/>
  <c r="BA286" i="28"/>
  <c r="BA303" i="28"/>
  <c r="BA291" i="28"/>
  <c r="BA279" i="28"/>
  <c r="BA308" i="28"/>
  <c r="BA296" i="28"/>
  <c r="BA284" i="28"/>
  <c r="BA301" i="28"/>
  <c r="BA289" i="28"/>
  <c r="BA306" i="28"/>
  <c r="BA294" i="28"/>
  <c r="BA282" i="28"/>
  <c r="BA299" i="28"/>
  <c r="BA287" i="28"/>
  <c r="BA304" i="28"/>
  <c r="BA292" i="28"/>
  <c r="BA280" i="28"/>
  <c r="BA297" i="28"/>
  <c r="BA285" i="28"/>
  <c r="BA302" i="28"/>
  <c r="BA290" i="28"/>
  <c r="BA278" i="28"/>
  <c r="BA307" i="28"/>
  <c r="BA295" i="28"/>
  <c r="BA283" i="28"/>
  <c r="BA300" i="28"/>
  <c r="BA288" i="28"/>
  <c r="AK390" i="28"/>
  <c r="AK378" i="28"/>
  <c r="AK395" i="28"/>
  <c r="AK383" i="28"/>
  <c r="AK371" i="28"/>
  <c r="AK400" i="28"/>
  <c r="AK388" i="28"/>
  <c r="AK376" i="28"/>
  <c r="AK393" i="28"/>
  <c r="AK381" i="28"/>
  <c r="AK398" i="28"/>
  <c r="AK386" i="28"/>
  <c r="AK374" i="28"/>
  <c r="AK391" i="28"/>
  <c r="AK379" i="28"/>
  <c r="AK396" i="28"/>
  <c r="AK384" i="28"/>
  <c r="AK372" i="28"/>
  <c r="AK401" i="28"/>
  <c r="AK389" i="28"/>
  <c r="AK377" i="28"/>
  <c r="AK394" i="28"/>
  <c r="AK382" i="28"/>
  <c r="AK399" i="28"/>
  <c r="AK387" i="28"/>
  <c r="AK375" i="28"/>
  <c r="AK397" i="28"/>
  <c r="AK385" i="28"/>
  <c r="AK373" i="28"/>
  <c r="AK392" i="28"/>
  <c r="AK380" i="28"/>
  <c r="AL13" i="28"/>
  <c r="AJ4" i="28"/>
  <c r="AY4" i="28"/>
  <c r="BF122" i="28"/>
  <c r="BF120" i="28"/>
  <c r="BF116" i="28"/>
  <c r="BF117" i="28"/>
  <c r="BF102" i="28"/>
  <c r="BF115" i="28"/>
  <c r="BF107" i="28"/>
  <c r="BF95" i="28"/>
  <c r="BF114" i="28"/>
  <c r="BF112" i="28"/>
  <c r="BF100" i="28"/>
  <c r="BF121" i="28"/>
  <c r="BF105" i="28"/>
  <c r="BF93" i="28"/>
  <c r="BF110" i="28"/>
  <c r="BF98" i="28"/>
  <c r="BF103" i="28"/>
  <c r="BF118" i="28"/>
  <c r="BF108" i="28"/>
  <c r="BF96" i="28"/>
  <c r="BF113" i="28"/>
  <c r="BF101" i="28"/>
  <c r="BF106" i="28"/>
  <c r="BF94" i="28"/>
  <c r="BF111" i="28"/>
  <c r="BF99" i="28"/>
  <c r="BG11" i="28"/>
  <c r="BF104" i="28"/>
  <c r="BF92" i="28"/>
  <c r="BF119" i="28"/>
  <c r="BF109" i="28"/>
  <c r="BF97" i="28"/>
  <c r="BA272" i="28"/>
  <c r="BA277" i="28"/>
  <c r="BA270" i="28"/>
  <c r="BA275" i="28"/>
  <c r="BA271" i="28"/>
  <c r="BA276" i="28"/>
  <c r="BA259" i="28"/>
  <c r="BA247" i="28"/>
  <c r="BA264" i="28"/>
  <c r="BA252" i="28"/>
  <c r="BA257" i="28"/>
  <c r="BA268" i="28"/>
  <c r="BA262" i="28"/>
  <c r="BA250" i="28"/>
  <c r="BA269" i="28"/>
  <c r="BA255" i="28"/>
  <c r="BA260" i="28"/>
  <c r="BA248" i="28"/>
  <c r="BA274" i="28"/>
  <c r="BA273" i="28"/>
  <c r="BA267" i="28"/>
  <c r="BA265" i="28"/>
  <c r="BA253" i="28"/>
  <c r="BA258" i="28"/>
  <c r="BA256" i="28"/>
  <c r="BA261" i="28"/>
  <c r="BA249" i="28"/>
  <c r="BA266" i="28"/>
  <c r="BA254" i="28"/>
  <c r="BA263" i="28"/>
  <c r="BA251" i="28"/>
  <c r="AK120" i="28"/>
  <c r="AK116" i="28"/>
  <c r="AK119" i="28"/>
  <c r="AK117" i="28"/>
  <c r="AK105" i="28"/>
  <c r="AK93" i="28"/>
  <c r="AK121" i="28"/>
  <c r="AK110" i="28"/>
  <c r="AK98" i="28"/>
  <c r="AK103" i="28"/>
  <c r="AK108" i="28"/>
  <c r="AK96" i="28"/>
  <c r="AL11" i="28"/>
  <c r="AK113" i="28"/>
  <c r="AK101" i="28"/>
  <c r="AK115" i="28"/>
  <c r="AK106" i="28"/>
  <c r="AK94" i="28"/>
  <c r="AK118" i="28"/>
  <c r="AK111" i="28"/>
  <c r="AK99" i="28"/>
  <c r="AK104" i="28"/>
  <c r="AK92" i="28"/>
  <c r="AK109" i="28"/>
  <c r="AK97" i="28"/>
  <c r="AK122" i="28"/>
  <c r="AK114" i="28"/>
  <c r="AK102" i="28"/>
  <c r="AK107" i="28"/>
  <c r="AK95" i="28"/>
  <c r="AK112" i="28"/>
  <c r="AK100" i="28"/>
  <c r="AZ84" i="28"/>
  <c r="AZ72" i="28"/>
  <c r="AZ89" i="28"/>
  <c r="AZ77" i="28"/>
  <c r="AZ65" i="28"/>
  <c r="AZ82" i="28"/>
  <c r="AZ70" i="28"/>
  <c r="AZ87" i="28"/>
  <c r="AZ75" i="28"/>
  <c r="AZ63" i="28"/>
  <c r="AZ80" i="28"/>
  <c r="AZ68" i="28"/>
  <c r="AZ85" i="28"/>
  <c r="AZ73" i="28"/>
  <c r="AZ61" i="28"/>
  <c r="AZ90" i="28"/>
  <c r="AZ78" i="28"/>
  <c r="AZ66" i="28"/>
  <c r="AZ83" i="28"/>
  <c r="AZ71" i="28"/>
  <c r="AZ88" i="28"/>
  <c r="AZ76" i="28"/>
  <c r="AZ64" i="28"/>
  <c r="BA22" i="28"/>
  <c r="AZ81" i="28"/>
  <c r="AZ69" i="28"/>
  <c r="AZ86" i="28"/>
  <c r="AZ74" i="28"/>
  <c r="AZ62" i="28"/>
  <c r="AZ91" i="28"/>
  <c r="AZ79" i="28"/>
  <c r="AZ67" i="28"/>
  <c r="AL86" i="28"/>
  <c r="AL74" i="28"/>
  <c r="AL62" i="28"/>
  <c r="AL91" i="28"/>
  <c r="AL79" i="28"/>
  <c r="AL67" i="28"/>
  <c r="AL84" i="28"/>
  <c r="AL72" i="28"/>
  <c r="AL89" i="28"/>
  <c r="AL77" i="28"/>
  <c r="AL65" i="28"/>
  <c r="AL82" i="28"/>
  <c r="AL70" i="28"/>
  <c r="AL87" i="28"/>
  <c r="AL75" i="28"/>
  <c r="AL63" i="28"/>
  <c r="AL80" i="28"/>
  <c r="AL68" i="28"/>
  <c r="AL85" i="28"/>
  <c r="AL73" i="28"/>
  <c r="AL61" i="28"/>
  <c r="AL90" i="28"/>
  <c r="AL78" i="28"/>
  <c r="AL66" i="28"/>
  <c r="AM22" i="28"/>
  <c r="AL83" i="28"/>
  <c r="AL71" i="28"/>
  <c r="AL88" i="28"/>
  <c r="AL76" i="28"/>
  <c r="AL64" i="28"/>
  <c r="AL81" i="28"/>
  <c r="AL69" i="28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A175" i="28"/>
  <c r="BA163" i="28"/>
  <c r="BA180" i="28"/>
  <c r="BA168" i="28"/>
  <c r="BA156" i="28"/>
  <c r="BA173" i="28"/>
  <c r="BA161" i="28"/>
  <c r="AS301" i="28"/>
  <c r="AS289" i="28"/>
  <c r="AS306" i="28"/>
  <c r="AS294" i="28"/>
  <c r="AS282" i="28"/>
  <c r="AS299" i="28"/>
  <c r="AS287" i="28"/>
  <c r="AS304" i="28"/>
  <c r="AS292" i="28"/>
  <c r="AS280" i="28"/>
  <c r="AS297" i="28"/>
  <c r="AS285" i="28"/>
  <c r="AS302" i="28"/>
  <c r="AS290" i="28"/>
  <c r="AS278" i="28"/>
  <c r="AS307" i="28"/>
  <c r="AS295" i="28"/>
  <c r="AS283" i="28"/>
  <c r="AS300" i="28"/>
  <c r="AS288" i="28"/>
  <c r="AS305" i="28"/>
  <c r="AS293" i="28"/>
  <c r="AS281" i="28"/>
  <c r="AS298" i="28"/>
  <c r="AS286" i="28"/>
  <c r="AS303" i="28"/>
  <c r="AS291" i="28"/>
  <c r="AS279" i="28"/>
  <c r="AS308" i="28"/>
  <c r="AS296" i="28"/>
  <c r="AS284" i="28"/>
  <c r="AT23" i="28"/>
  <c r="AR401" i="28"/>
  <c r="AR389" i="28"/>
  <c r="AR377" i="28"/>
  <c r="AR394" i="28"/>
  <c r="AR382" i="28"/>
  <c r="AR399" i="28"/>
  <c r="AR387" i="28"/>
  <c r="AR375" i="28"/>
  <c r="AR392" i="28"/>
  <c r="AR380" i="28"/>
  <c r="AR397" i="28"/>
  <c r="AR385" i="28"/>
  <c r="AR373" i="28"/>
  <c r="AR390" i="28"/>
  <c r="AR378" i="28"/>
  <c r="AR395" i="28"/>
  <c r="AR383" i="28"/>
  <c r="AR371" i="28"/>
  <c r="AR400" i="28"/>
  <c r="AR388" i="28"/>
  <c r="AR376" i="28"/>
  <c r="AR393" i="28"/>
  <c r="AR381" i="28"/>
  <c r="AR398" i="28"/>
  <c r="AR386" i="28"/>
  <c r="AR374" i="28"/>
  <c r="AR396" i="28"/>
  <c r="AR384" i="28"/>
  <c r="AR372" i="28"/>
  <c r="AR391" i="28"/>
  <c r="AR379" i="28"/>
  <c r="AS13" i="28"/>
  <c r="BF399" i="28"/>
  <c r="BF387" i="28"/>
  <c r="BF375" i="28"/>
  <c r="BF392" i="28"/>
  <c r="BF380" i="28"/>
  <c r="BF397" i="28"/>
  <c r="BF385" i="28"/>
  <c r="BF373" i="28"/>
  <c r="BF390" i="28"/>
  <c r="BF378" i="28"/>
  <c r="BF395" i="28"/>
  <c r="BF383" i="28"/>
  <c r="BF371" i="28"/>
  <c r="BF400" i="28"/>
  <c r="BF388" i="28"/>
  <c r="BF376" i="28"/>
  <c r="BF393" i="28"/>
  <c r="BF381" i="28"/>
  <c r="BF398" i="28"/>
  <c r="BF386" i="28"/>
  <c r="BF374" i="28"/>
  <c r="BF391" i="28"/>
  <c r="BF379" i="28"/>
  <c r="BF396" i="28"/>
  <c r="BF384" i="28"/>
  <c r="BF372" i="28"/>
  <c r="BF394" i="28"/>
  <c r="BF382" i="28"/>
  <c r="BF401" i="28"/>
  <c r="BF389" i="28"/>
  <c r="BF377" i="28"/>
  <c r="BG13" i="28"/>
  <c r="AS426" i="28"/>
  <c r="AS414" i="28"/>
  <c r="AS424" i="28"/>
  <c r="AS412" i="28"/>
  <c r="AS429" i="28"/>
  <c r="AS417" i="28"/>
  <c r="AS422" i="28"/>
  <c r="AS432" i="28"/>
  <c r="AS420" i="28"/>
  <c r="AS430" i="28"/>
  <c r="AS418" i="28"/>
  <c r="AS428" i="28"/>
  <c r="AS416" i="28"/>
  <c r="AS404" i="28"/>
  <c r="AS413" i="28"/>
  <c r="AS407" i="28"/>
  <c r="AS411" i="28"/>
  <c r="AS427" i="28"/>
  <c r="AS410" i="28"/>
  <c r="AS409" i="28"/>
  <c r="AS402" i="28"/>
  <c r="AS408" i="28"/>
  <c r="AS406" i="28"/>
  <c r="AS431" i="28"/>
  <c r="AS421" i="28"/>
  <c r="AS419" i="28"/>
  <c r="AS415" i="28"/>
  <c r="AS423" i="28"/>
  <c r="AS403" i="28"/>
  <c r="AS425" i="28"/>
  <c r="AS405" i="28"/>
  <c r="AT24" i="28"/>
  <c r="AX2" i="28"/>
  <c r="AX5" i="28" s="1"/>
  <c r="AQ4" i="28"/>
  <c r="BF212" i="28"/>
  <c r="BF205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211" i="28"/>
  <c r="BF199" i="28"/>
  <c r="BF209" i="28"/>
  <c r="BF197" i="28"/>
  <c r="BF214" i="28"/>
  <c r="BF202" i="28"/>
  <c r="BF190" i="28"/>
  <c r="BF207" i="28"/>
  <c r="BF195" i="28"/>
  <c r="BF188" i="28"/>
  <c r="BF193" i="28"/>
  <c r="BF200" i="28"/>
  <c r="BF204" i="28"/>
  <c r="BF187" i="28"/>
  <c r="BF194" i="28"/>
  <c r="BF192" i="28"/>
  <c r="BF185" i="28"/>
  <c r="BG19" i="28"/>
  <c r="BG424" i="28"/>
  <c r="BG412" i="28"/>
  <c r="BG422" i="28"/>
  <c r="BG410" i="28"/>
  <c r="BG427" i="28"/>
  <c r="BG415" i="28"/>
  <c r="BG432" i="28"/>
  <c r="BG420" i="28"/>
  <c r="BG430" i="28"/>
  <c r="BG418" i="28"/>
  <c r="BG428" i="28"/>
  <c r="BG426" i="28"/>
  <c r="BG414" i="28"/>
  <c r="BG421" i="28"/>
  <c r="BG411" i="28"/>
  <c r="BG423" i="28"/>
  <c r="BG402" i="28"/>
  <c r="BG413" i="28"/>
  <c r="BG404" i="28"/>
  <c r="BG425" i="28"/>
  <c r="BG416" i="28"/>
  <c r="BG409" i="28"/>
  <c r="BG406" i="28"/>
  <c r="BG408" i="28"/>
  <c r="BG403" i="28"/>
  <c r="BG431" i="28"/>
  <c r="BG419" i="28"/>
  <c r="BG407" i="28"/>
  <c r="BG417" i="28"/>
  <c r="BG405" i="28"/>
  <c r="BG429" i="28"/>
  <c r="BH24" i="28"/>
  <c r="AR122" i="28"/>
  <c r="AR118" i="28"/>
  <c r="AR116" i="28"/>
  <c r="AR104" i="28"/>
  <c r="AR92" i="28"/>
  <c r="AR120" i="28"/>
  <c r="AR109" i="28"/>
  <c r="AR97" i="28"/>
  <c r="AR102" i="28"/>
  <c r="AR114" i="28"/>
  <c r="AR107" i="28"/>
  <c r="AR95" i="28"/>
  <c r="AR112" i="28"/>
  <c r="AR100" i="28"/>
  <c r="AR105" i="28"/>
  <c r="AR93" i="28"/>
  <c r="AR110" i="28"/>
  <c r="AR98" i="28"/>
  <c r="AR119" i="28"/>
  <c r="AR103" i="28"/>
  <c r="AR117" i="28"/>
  <c r="AR108" i="28"/>
  <c r="AR96" i="28"/>
  <c r="AR113" i="28"/>
  <c r="AR101" i="28"/>
  <c r="AS11" i="28"/>
  <c r="AR121" i="28"/>
  <c r="AR115" i="28"/>
  <c r="AR106" i="28"/>
  <c r="AR94" i="28"/>
  <c r="AR111" i="28"/>
  <c r="AR99" i="28"/>
  <c r="AJ2" i="28"/>
  <c r="BE3" i="28"/>
  <c r="K222" i="16" a="1"/>
  <c r="F210" i="16" a="1"/>
  <c r="N173" i="16" a="1"/>
  <c r="J189" i="16" a="1"/>
  <c r="I188" i="16" a="1"/>
  <c r="L192" i="16" a="1"/>
  <c r="O207" i="16" a="1"/>
  <c r="J247" i="16" a="1"/>
  <c r="O176" i="16" a="1"/>
  <c r="K221" i="16" a="1"/>
  <c r="H244" i="16" a="1"/>
  <c r="M165" i="16" a="1"/>
  <c r="K239" i="16" a="1"/>
  <c r="I211" i="16" a="1"/>
  <c r="F223" i="16" a="1"/>
  <c r="G169" i="16" a="1"/>
  <c r="O183" i="16" a="1"/>
  <c r="G232" i="16" a="1"/>
  <c r="I222" i="16" a="1"/>
  <c r="N218" i="16" a="1"/>
  <c r="G243" i="16" a="1"/>
  <c r="I173" i="16" a="1"/>
  <c r="O245" i="16" a="1"/>
  <c r="M182" i="16" a="1"/>
  <c r="J171" i="16" a="1"/>
  <c r="P226" i="16" a="1"/>
  <c r="J190" i="16" a="1"/>
  <c r="H200" i="16" a="1"/>
  <c r="H203" i="16" a="1"/>
  <c r="L254" i="16" a="1"/>
  <c r="P180" i="16" a="1"/>
  <c r="N248" i="16" a="1"/>
  <c r="P158" i="16" a="1"/>
  <c r="M217" i="16" a="1"/>
  <c r="K254" i="16" a="1"/>
  <c r="O262" i="16" a="1"/>
  <c r="I208" i="16" a="1"/>
  <c r="N203" i="16" a="1"/>
  <c r="F227" i="16" a="1"/>
  <c r="K210" i="16" a="1"/>
  <c r="O182" i="16" a="1"/>
  <c r="F167" i="16" a="1"/>
  <c r="J158" i="16" a="1"/>
  <c r="J179" i="16" a="1"/>
  <c r="G229" i="16" a="1"/>
  <c r="L209" i="16" a="1"/>
  <c r="L218" i="16" a="1"/>
  <c r="G202" i="16" a="1"/>
  <c r="L177" i="16" a="1"/>
  <c r="H219" i="16" a="1"/>
  <c r="M175" i="16" a="1"/>
  <c r="J242" i="16" a="1"/>
  <c r="L181" i="16" a="1"/>
  <c r="H163" i="16" a="1"/>
  <c r="N209" i="16" a="1"/>
  <c r="N242" i="16" a="1"/>
  <c r="P211" i="16" a="1"/>
  <c r="G191" i="16" a="1"/>
  <c r="H248" i="16" a="1"/>
  <c r="L189" i="16" a="1"/>
  <c r="L238" i="16" a="1"/>
  <c r="I195" i="16" a="1"/>
  <c r="P208" i="16" a="1"/>
  <c r="M147" i="16" a="1"/>
  <c r="H189" i="16" a="1"/>
  <c r="G150" i="16" a="1"/>
  <c r="P156" i="16" a="1"/>
  <c r="N202" i="16" a="1"/>
  <c r="N175" i="16" a="1"/>
  <c r="O161" i="16" a="1"/>
  <c r="F156" i="16" a="1"/>
  <c r="I216" i="16" a="1"/>
  <c r="O209" i="16" a="1"/>
  <c r="G171" i="16" a="1"/>
  <c r="N200" i="16" a="1"/>
  <c r="O259" i="16" a="1"/>
  <c r="I240" i="16" a="1"/>
  <c r="I200" i="16" a="1"/>
  <c r="F236" i="16" a="1"/>
  <c r="J211" i="16" a="1"/>
  <c r="O219" i="16" a="1"/>
  <c r="F218" i="16" a="1"/>
  <c r="O221" i="16" a="1"/>
  <c r="P155" i="16" a="1"/>
  <c r="I238" i="16" a="1"/>
  <c r="F181" i="16" a="1"/>
  <c r="G209" i="16" a="1"/>
  <c r="G12" i="16"/>
  <c r="N235" i="16" a="1"/>
  <c r="G214" i="16" a="1"/>
  <c r="I207" i="16" a="1"/>
  <c r="M244" i="16" a="1"/>
  <c r="P171" i="16" a="1"/>
  <c r="J248" i="16" a="1"/>
  <c r="L224" i="16" a="1"/>
  <c r="N171" i="16" a="1"/>
  <c r="L147" i="16" a="1"/>
  <c r="M238" i="16" a="1"/>
  <c r="N222" i="16" a="1"/>
  <c r="G234" i="16" a="1"/>
  <c r="M194" i="16" a="1"/>
  <c r="K261" i="16" a="1"/>
  <c r="O168" i="16" a="1"/>
  <c r="M148" i="16" a="1"/>
  <c r="H218" i="16" a="1"/>
  <c r="N228" i="16" a="1"/>
  <c r="G211" i="16" a="1"/>
  <c r="O227" i="16" a="1"/>
  <c r="L215" i="16" a="1"/>
  <c r="H234" i="16" a="1"/>
  <c r="K253" i="16" a="1"/>
  <c r="M219" i="16" a="1"/>
  <c r="L169" i="16" a="1"/>
  <c r="K258" i="16" a="1"/>
  <c r="L242" i="16" a="1"/>
  <c r="G250" i="16" a="1"/>
  <c r="M259" i="16" a="1"/>
  <c r="F165" i="16" a="1"/>
  <c r="I151" i="16" a="1"/>
  <c r="P196" i="16" a="1"/>
  <c r="P227" i="16" a="1"/>
  <c r="N164" i="16" a="1"/>
  <c r="H212" i="16" a="1"/>
  <c r="J222" i="16" a="1"/>
  <c r="N187" i="16" a="1"/>
  <c r="H231" i="16" a="1"/>
  <c r="M193" i="16" a="1"/>
  <c r="H191" i="16" a="1"/>
  <c r="G193" i="16" a="1"/>
  <c r="O232" i="16" a="1"/>
  <c r="G210" i="16" a="1"/>
  <c r="G230" i="16" a="1"/>
  <c r="L212" i="16" a="1"/>
  <c r="H164" i="16" a="1"/>
  <c r="H180" i="16" a="1"/>
  <c r="M201" i="16" a="1"/>
  <c r="I218" i="16" a="1"/>
  <c r="O248" i="16" a="1"/>
  <c r="O213" i="16" a="1"/>
  <c r="F198" i="16" a="1"/>
  <c r="I182" i="16" a="1"/>
  <c r="H162" i="16" a="1"/>
  <c r="L163" i="16" a="1"/>
  <c r="G245" i="16" a="1"/>
  <c r="J228" i="16" a="1"/>
  <c r="K165" i="16" a="1"/>
  <c r="G160" i="16" a="1"/>
  <c r="I262" i="16" a="1"/>
  <c r="M196" i="16" a="1"/>
  <c r="J168" i="16" a="1"/>
  <c r="O173" i="16" a="1"/>
  <c r="D10" i="16"/>
  <c r="N255" i="16" a="1"/>
  <c r="L235" i="16" a="1"/>
  <c r="N204" i="16" a="1"/>
  <c r="N174" i="16" a="1"/>
  <c r="P183" i="16" a="1"/>
  <c r="J224" i="16" a="1"/>
  <c r="L201" i="16" a="1"/>
  <c r="L214" i="16" a="1"/>
  <c r="N239" i="16" a="1"/>
  <c r="L165" i="16" a="1"/>
  <c r="H250" i="16" a="1"/>
  <c r="G208" i="16" a="1"/>
  <c r="J185" i="16" a="1"/>
  <c r="J206" i="16" a="1"/>
  <c r="N176" i="16" a="1"/>
  <c r="M220" i="16" a="1"/>
  <c r="L179" i="16" a="1"/>
  <c r="K234" i="16" a="1"/>
  <c r="F160" i="16" a="1"/>
  <c r="H228" i="16" a="1"/>
  <c r="F233" i="16" a="1"/>
  <c r="I237" i="16" a="1"/>
  <c r="O244" i="16" a="1"/>
  <c r="J178" i="16" a="1"/>
  <c r="K208" i="16" a="1"/>
  <c r="P192" i="16" a="1"/>
  <c r="F194" i="16" a="1"/>
  <c r="H187" i="16" a="1"/>
  <c r="J258" i="16" a="1"/>
  <c r="G182" i="16" a="1"/>
  <c r="F253" i="16" a="1"/>
  <c r="I191" i="16" a="1"/>
  <c r="G216" i="16" a="1"/>
  <c r="I231" i="16" a="1"/>
  <c r="I235" i="16" a="1"/>
  <c r="I225" i="16" a="1"/>
  <c r="H207" i="16" a="1"/>
  <c r="L245" i="16" a="1"/>
  <c r="O261" i="16" a="1"/>
  <c r="J157" i="16" a="1"/>
  <c r="F250" i="16" a="1"/>
  <c r="J256" i="16" a="1"/>
  <c r="L258" i="16" a="1"/>
  <c r="M166" i="16" a="1"/>
  <c r="H179" i="16" a="1"/>
  <c r="G6" i="16"/>
  <c r="N185" i="16" a="1"/>
  <c r="I243" i="16" a="1"/>
  <c r="M214" i="16" a="1"/>
  <c r="H183" i="16" a="1"/>
  <c r="K153" i="16" a="1"/>
  <c r="J159" i="16" a="1"/>
  <c r="M254" i="16" a="1"/>
  <c r="O258" i="16" a="1"/>
  <c r="J229" i="16" a="1"/>
  <c r="I148" i="16" a="1"/>
  <c r="O191" i="16" a="1"/>
  <c r="F254" i="16" a="1"/>
  <c r="L247" i="16" a="1"/>
  <c r="D12" i="16"/>
  <c r="N252" i="16" a="1"/>
  <c r="O186" i="16" a="1"/>
  <c r="G259" i="16" a="1"/>
  <c r="G251" i="16" a="1"/>
  <c r="G260" i="16" a="1"/>
  <c r="M261" i="16" a="1"/>
  <c r="F169" i="16" a="1"/>
  <c r="O243" i="16" a="1"/>
  <c r="G258" i="16" a="1"/>
  <c r="H195" i="16" a="1"/>
  <c r="N251" i="16" a="1"/>
  <c r="P206" i="16" a="1"/>
  <c r="N207" i="16" a="1"/>
  <c r="L208" i="16" a="1"/>
  <c r="L157" i="16" a="1"/>
  <c r="M173" i="16" a="1"/>
  <c r="L158" i="16" a="1"/>
  <c r="J231" i="16" a="1"/>
  <c r="D11" i="16"/>
  <c r="P149" i="16" a="1"/>
  <c r="O220" i="16" a="1"/>
  <c r="I172" i="16" a="1"/>
  <c r="G175" i="16" a="1"/>
  <c r="H210" i="16" a="1"/>
  <c r="J250" i="16" a="1"/>
  <c r="L229" i="16" a="1"/>
  <c r="M162" i="16" a="1"/>
  <c r="M206" i="16" a="1"/>
  <c r="M192" i="16" a="1"/>
  <c r="J154" i="16" a="1"/>
  <c r="H168" i="16" a="1"/>
  <c r="P203" i="16" a="1"/>
  <c r="O241" i="16" a="1"/>
  <c r="O165" i="16" a="1"/>
  <c r="H256" i="16" a="1"/>
  <c r="M229" i="16" a="1"/>
  <c r="L261" i="16" a="1"/>
  <c r="K171" i="16" a="1"/>
  <c r="J203" i="16" a="1"/>
  <c r="O151" i="16" a="1"/>
  <c r="G219" i="16" a="1"/>
  <c r="H213" i="16" a="1"/>
  <c r="G197" i="16" a="1"/>
  <c r="G168" i="16" a="1"/>
  <c r="P164" i="16" a="1"/>
  <c r="H154" i="16" a="1"/>
  <c r="I220" i="16" a="1"/>
  <c r="L251" i="16" a="1"/>
  <c r="J254" i="16" a="1"/>
  <c r="J232" i="16" a="1"/>
  <c r="J236" i="16" a="1"/>
  <c r="M230" i="16" a="1"/>
  <c r="F201" i="16" a="1"/>
  <c r="P225" i="16" a="1"/>
  <c r="N206" i="16" a="1"/>
  <c r="J215" i="16" a="1"/>
  <c r="O225" i="16" a="1"/>
  <c r="M195" i="16" a="1"/>
  <c r="H171" i="16" a="1"/>
  <c r="N157" i="16" a="1"/>
  <c r="O181" i="16" a="1"/>
  <c r="I203" i="16" a="1"/>
  <c r="H197" i="16" a="1"/>
  <c r="J219" i="16" a="1"/>
  <c r="I248" i="16" a="1"/>
  <c r="N214" i="16" a="1"/>
  <c r="H208" i="16" a="1"/>
  <c r="G200" i="16" a="1"/>
  <c r="F225" i="16" a="1"/>
  <c r="P194" i="16" a="1"/>
  <c r="E11" i="16"/>
  <c r="P151" i="16" a="1"/>
  <c r="F200" i="16" a="1"/>
  <c r="M249" i="16" a="1"/>
  <c r="J182" i="16" a="1"/>
  <c r="H237" i="16" a="1"/>
  <c r="L256" i="16" a="1"/>
  <c r="G223" i="16" a="1"/>
  <c r="F222" i="16" a="1"/>
  <c r="F158" i="16" a="1"/>
  <c r="J202" i="16" a="1"/>
  <c r="H261" i="16" a="1"/>
  <c r="D7" i="16"/>
  <c r="L168" i="16" a="1"/>
  <c r="L154" i="16" a="1"/>
  <c r="G176" i="16" a="1"/>
  <c r="N159" i="16" a="1"/>
  <c r="H224" i="16" a="1"/>
  <c r="O198" i="16" a="1"/>
  <c r="O223" i="16" a="1"/>
  <c r="F224" i="16" a="1"/>
  <c r="G203" i="16" a="1"/>
  <c r="O211" i="16" a="1"/>
  <c r="I229" i="16" a="1"/>
  <c r="L240" i="16" a="1"/>
  <c r="M159" i="16" a="1"/>
  <c r="F232" i="16" a="1"/>
  <c r="G213" i="16" a="1"/>
  <c r="O238" i="16" a="1"/>
  <c r="F203" i="16" a="1"/>
  <c r="L156" i="16" a="1"/>
  <c r="O250" i="16" a="1"/>
  <c r="M203" i="16" a="1"/>
  <c r="P219" i="16" a="1"/>
  <c r="O249" i="16" a="1"/>
  <c r="G248" i="16" a="1"/>
  <c r="M258" i="16" a="1"/>
  <c r="L180" i="16" a="1"/>
  <c r="O246" i="16" a="1"/>
  <c r="G196" i="16" a="1"/>
  <c r="H222" i="16" a="1"/>
  <c r="F258" i="16" a="1"/>
  <c r="H258" i="16" a="1"/>
  <c r="M240" i="16" a="1"/>
  <c r="M236" i="16" a="1"/>
  <c r="M177" i="16" a="1"/>
  <c r="H182" i="16" a="1"/>
  <c r="L255" i="16" a="1"/>
  <c r="L216" i="16" a="1"/>
  <c r="N258" i="16" a="1"/>
  <c r="F217" i="16" a="1"/>
  <c r="N177" i="16" a="1"/>
  <c r="N225" i="16" a="1"/>
  <c r="N241" i="16" a="1"/>
  <c r="G201" i="16" a="1"/>
  <c r="F211" i="16" a="1"/>
  <c r="H166" i="16" a="1"/>
  <c r="M178" i="16" a="1"/>
  <c r="M155" i="16" a="1"/>
  <c r="M199" i="16" a="1"/>
  <c r="N199" i="16" a="1"/>
  <c r="I213" i="16" a="1"/>
  <c r="O200" i="16" a="1"/>
  <c r="I204" i="16" a="1"/>
  <c r="H159" i="16" a="1"/>
  <c r="I253" i="16" a="1"/>
  <c r="E14" i="16"/>
  <c r="I171" i="16" a="1"/>
  <c r="K159" i="16" a="1"/>
  <c r="I223" i="16" a="1"/>
  <c r="G239" i="16" a="1"/>
  <c r="H193" i="16" a="1"/>
  <c r="O148" i="16" a="1"/>
  <c r="H192" i="16" a="1"/>
  <c r="F199" i="16" a="1"/>
  <c r="P213" i="16" a="1"/>
  <c r="I197" i="16" a="1"/>
  <c r="M187" i="16" a="1"/>
  <c r="O160" i="16" a="1"/>
  <c r="P217" i="16" a="1"/>
  <c r="F247" i="16" a="1"/>
  <c r="M224" i="16" a="1"/>
  <c r="J245" i="16" a="1"/>
  <c r="J238" i="16" a="1"/>
  <c r="L244" i="16" a="1"/>
  <c r="K257" i="16" a="1"/>
  <c r="O242" i="16" a="1"/>
  <c r="P160" i="16" a="1"/>
  <c r="N249" i="16" a="1"/>
  <c r="M174" i="16" a="1"/>
  <c r="M207" i="16" a="1"/>
  <c r="O204" i="16" a="1"/>
  <c r="N220" i="16" a="1"/>
  <c r="I212" i="16" a="1"/>
  <c r="N184" i="16" a="1"/>
  <c r="I159" i="16" a="1"/>
  <c r="J223" i="16" a="1"/>
  <c r="J221" i="16" a="1"/>
  <c r="I181" i="16" a="1"/>
  <c r="M250" i="16" a="1"/>
  <c r="F234" i="16" a="1"/>
  <c r="M186" i="16" a="1"/>
  <c r="M181" i="16" a="1"/>
  <c r="J165" i="16" a="1"/>
  <c r="G11" i="16"/>
  <c r="J198" i="16" a="1"/>
  <c r="N188" i="16" a="1"/>
  <c r="N245" i="16" a="1"/>
  <c r="G206" i="16" a="1"/>
  <c r="O252" i="16" a="1"/>
  <c r="M248" i="16" a="1"/>
  <c r="O189" i="16" a="1"/>
  <c r="I190" i="16" a="1"/>
  <c r="P215" i="16" a="1"/>
  <c r="J252" i="16" a="1"/>
  <c r="P191" i="16" a="1"/>
  <c r="H151" i="16" a="1"/>
  <c r="H155" i="16" a="1"/>
  <c r="I251" i="16" a="1"/>
  <c r="O256" i="16" a="1"/>
  <c r="G228" i="16" a="1"/>
  <c r="H209" i="16" a="1"/>
  <c r="O153" i="16" a="1"/>
  <c r="L193" i="16" a="1"/>
  <c r="H242" i="16" a="1"/>
  <c r="H227" i="16" a="1"/>
  <c r="H260" i="16" a="1"/>
  <c r="M163" i="16" a="1"/>
  <c r="M169" i="16" a="1"/>
  <c r="H188" i="16" a="1"/>
  <c r="N163" i="16" a="1"/>
  <c r="I163" i="16" a="1"/>
  <c r="N158" i="16" a="1"/>
  <c r="N217" i="16" a="1"/>
  <c r="H178" i="16" a="1"/>
  <c r="I180" i="16" a="1"/>
  <c r="H225" i="16" a="1"/>
  <c r="J218" i="16" a="1"/>
  <c r="L173" i="16" a="1"/>
  <c r="M222" i="16" a="1"/>
  <c r="J149" i="16" a="1"/>
  <c r="L225" i="16" a="1"/>
  <c r="F174" i="16" a="1"/>
  <c r="G152" i="16" a="1"/>
  <c r="L249" i="16" a="1"/>
  <c r="K205" i="16" a="1"/>
  <c r="N160" i="16" a="1"/>
  <c r="O174" i="16" a="1"/>
  <c r="L187" i="16" a="1"/>
  <c r="F206" i="16" a="1"/>
  <c r="I260" i="16" a="1"/>
  <c r="H160" i="16" a="1"/>
  <c r="O247" i="16" a="1"/>
  <c r="O152" i="16" a="1"/>
  <c r="I169" i="16" a="1"/>
  <c r="K233" i="16" a="1"/>
  <c r="N165" i="16" a="1"/>
  <c r="J226" i="16" a="1"/>
  <c r="J180" i="16" a="1"/>
  <c r="P223" i="16" a="1"/>
  <c r="K231" i="16" a="1"/>
  <c r="F172" i="16" a="1"/>
  <c r="L243" i="16" a="1"/>
  <c r="J244" i="16" a="1"/>
  <c r="M262" i="16" a="1"/>
  <c r="I189" i="16" a="1"/>
  <c r="H221" i="16" a="1"/>
  <c r="K211" i="16" a="1"/>
  <c r="G215" i="16" a="1"/>
  <c r="H226" i="16" a="1"/>
  <c r="P181" i="16" a="1"/>
  <c r="N212" i="16" a="1"/>
  <c r="P161" i="16" a="1"/>
  <c r="G217" i="16" a="1"/>
  <c r="M176" i="16" a="1"/>
  <c r="L246" i="16" a="1"/>
  <c r="K224" i="16" a="1"/>
  <c r="L195" i="16" a="1"/>
  <c r="I206" i="16" a="1"/>
  <c r="N149" i="16" a="1"/>
  <c r="K218" i="16" a="1"/>
  <c r="G255" i="16" a="1"/>
  <c r="H185" i="16" a="1"/>
  <c r="O237" i="16" a="1"/>
  <c r="I198" i="16" a="1"/>
  <c r="N260" i="16" a="1"/>
  <c r="I150" i="16" a="1"/>
  <c r="J197" i="16" a="1"/>
  <c r="M170" i="16" a="1"/>
  <c r="F6" i="16"/>
  <c r="N194" i="16" a="1"/>
  <c r="P167" i="16" a="1"/>
  <c r="L194" i="16" a="1"/>
  <c r="H239" i="16" a="1"/>
  <c r="I155" i="16" a="1"/>
  <c r="H215" i="16" a="1"/>
  <c r="N230" i="16" a="1"/>
  <c r="G15" i="16"/>
  <c r="F149" i="16" a="1"/>
  <c r="N189" i="16" a="1"/>
  <c r="P233" i="16" a="1"/>
  <c r="M168" i="16" a="1"/>
  <c r="G237" i="16" a="1"/>
  <c r="O199" i="16" a="1"/>
  <c r="F259" i="16" a="1"/>
  <c r="F209" i="16" a="1"/>
  <c r="H165" i="16" a="1"/>
  <c r="N221" i="16" a="1"/>
  <c r="J240" i="16" a="1"/>
  <c r="L252" i="16" a="1"/>
  <c r="N151" i="16" a="1"/>
  <c r="J167" i="16" a="1"/>
  <c r="K166" i="16" a="1"/>
  <c r="N168" i="16" a="1"/>
  <c r="F207" i="16" a="1"/>
  <c r="J183" i="16" a="1"/>
  <c r="G167" i="16" a="1"/>
  <c r="F197" i="16" a="1"/>
  <c r="M154" i="16" a="1"/>
  <c r="G161" i="16" a="1"/>
  <c r="L199" i="16" a="1"/>
  <c r="G226" i="16" a="1"/>
  <c r="G166" i="16" a="1"/>
  <c r="N256" i="16" a="1"/>
  <c r="F178" i="16" a="1"/>
  <c r="M237" i="16" a="1"/>
  <c r="P169" i="16" a="1"/>
  <c r="L196" i="16" a="1"/>
  <c r="F155" i="16" a="1"/>
  <c r="M153" i="16" a="1"/>
  <c r="F237" i="16" a="1"/>
  <c r="J204" i="16" a="1"/>
  <c r="J174" i="16" a="1"/>
  <c r="E6" i="16"/>
  <c r="F255" i="16" a="1"/>
  <c r="L162" i="16" a="1"/>
  <c r="K248" i="16" a="1"/>
  <c r="G179" i="16" a="1"/>
  <c r="M161" i="16" a="1"/>
  <c r="F183" i="16" a="1"/>
  <c r="M255" i="16" a="1"/>
  <c r="M180" i="16" a="1"/>
  <c r="K216" i="16" a="1"/>
  <c r="J243" i="16" a="1"/>
  <c r="F251" i="16" a="1"/>
  <c r="F262" i="16" a="1"/>
  <c r="N226" i="16" a="1"/>
  <c r="F241" i="16" a="1"/>
  <c r="F219" i="16" a="1"/>
  <c r="I252" i="16" a="1"/>
  <c r="G194" i="16" a="1"/>
  <c r="G221" i="16" a="1"/>
  <c r="L155" i="16" a="1"/>
  <c r="H175" i="16" a="1"/>
  <c r="G249" i="16" a="1"/>
  <c r="F190" i="16" a="1"/>
  <c r="P232" i="16" a="1"/>
  <c r="I167" i="16" a="1"/>
  <c r="H241" i="16" a="1"/>
  <c r="H201" i="16" a="1"/>
  <c r="G247" i="16" a="1"/>
  <c r="M218" i="16" a="1"/>
  <c r="G177" i="16" a="1"/>
  <c r="K250" i="16" a="1"/>
  <c r="P198" i="16" a="1"/>
  <c r="F189" i="16" a="1"/>
  <c r="O170" i="16" a="1"/>
  <c r="M202" i="16" a="1"/>
  <c r="P228" i="16" a="1"/>
  <c r="N167" i="16" a="1"/>
  <c r="F170" i="16" a="1"/>
  <c r="H247" i="16" a="1"/>
  <c r="O214" i="16" a="1"/>
  <c r="M256" i="16" a="1"/>
  <c r="P185" i="16" a="1"/>
  <c r="J169" i="16" a="1"/>
  <c r="N224" i="16" a="1"/>
  <c r="O154" i="16" a="1"/>
  <c r="K206" i="16" a="1"/>
  <c r="H252" i="16" a="1"/>
  <c r="P197" i="16" a="1"/>
  <c r="J225" i="16" a="1"/>
  <c r="I178" i="16" a="1"/>
  <c r="K149" i="16" a="1"/>
  <c r="N147" i="16" a="1"/>
  <c r="O166" i="16" a="1"/>
  <c r="G170" i="16" a="1"/>
  <c r="I175" i="16" a="1"/>
  <c r="I244" i="16" a="1"/>
  <c r="O155" i="16" a="1"/>
  <c r="O222" i="16" a="1"/>
  <c r="I194" i="16" a="1"/>
  <c r="L160" i="16" a="1"/>
  <c r="G157" i="16" a="1"/>
  <c r="F164" i="16" a="1"/>
  <c r="G190" i="16" a="1"/>
  <c r="P229" i="16" a="1"/>
  <c r="H190" i="16" a="1"/>
  <c r="I164" i="16" a="1"/>
  <c r="F193" i="16" a="1"/>
  <c r="M156" i="16" a="1"/>
  <c r="J200" i="16" a="1"/>
  <c r="J191" i="16" a="1"/>
  <c r="N243" i="16" a="1"/>
  <c r="G205" i="16" a="1"/>
  <c r="L220" i="16" a="1"/>
  <c r="K154" i="16" a="1"/>
  <c r="M245" i="16" a="1"/>
  <c r="I259" i="16" a="1"/>
  <c r="O257" i="16" a="1"/>
  <c r="G156" i="16" a="1"/>
  <c r="L197" i="16" a="1"/>
  <c r="I236" i="16" a="1"/>
  <c r="P190" i="16" a="1"/>
  <c r="M209" i="16" a="1"/>
  <c r="H153" i="16" a="1"/>
  <c r="E7" i="16"/>
  <c r="J173" i="16" a="1"/>
  <c r="K220" i="16" a="1"/>
  <c r="M210" i="16" a="1"/>
  <c r="J152" i="16" a="1"/>
  <c r="N193" i="16" a="1"/>
  <c r="N236" i="16" a="1"/>
  <c r="O167" i="16" a="1"/>
  <c r="N182" i="16" a="1"/>
  <c r="M184" i="16" a="1"/>
  <c r="L211" i="16" a="1"/>
  <c r="G159" i="16" a="1"/>
  <c r="H202" i="16" a="1"/>
  <c r="M157" i="16" a="1"/>
  <c r="N219" i="16" a="1"/>
  <c r="M241" i="16" a="1"/>
  <c r="J207" i="16" a="1"/>
  <c r="K219" i="16" a="1"/>
  <c r="M190" i="16" a="1"/>
  <c r="J170" i="16" a="1"/>
  <c r="G7" i="16"/>
  <c r="M246" i="16" a="1"/>
  <c r="P195" i="16" a="1"/>
  <c r="L150" i="16" a="1"/>
  <c r="M188" i="16" a="1"/>
  <c r="L203" i="16" a="1"/>
  <c r="M234" i="16" a="1"/>
  <c r="L153" i="16" a="1"/>
  <c r="L204" i="16" a="1"/>
  <c r="P150" i="16" a="1"/>
  <c r="P205" i="16" a="1"/>
  <c r="F196" i="16" a="1"/>
  <c r="N210" i="16" a="1"/>
  <c r="I186" i="16" a="1"/>
  <c r="P207" i="16" a="1"/>
  <c r="F186" i="16" a="1"/>
  <c r="N227" i="16" a="1"/>
  <c r="I179" i="16" a="1"/>
  <c r="G14" i="16"/>
  <c r="G241" i="16" a="1"/>
  <c r="L182" i="16" a="1"/>
  <c r="P154" i="16" a="1"/>
  <c r="L190" i="16" a="1"/>
  <c r="K247" i="16" a="1"/>
  <c r="J155" i="16" a="1"/>
  <c r="J237" i="16" a="1"/>
  <c r="L222" i="16" a="1"/>
  <c r="M211" i="16" a="1"/>
  <c r="O260" i="16" a="1"/>
  <c r="P230" i="16" a="1"/>
  <c r="J161" i="16" a="1"/>
  <c r="J234" i="16" a="1"/>
  <c r="K238" i="16" a="1"/>
  <c r="F229" i="16" a="1"/>
  <c r="F187" i="16" a="1"/>
  <c r="I149" i="16" a="1"/>
  <c r="G252" i="16" a="1"/>
  <c r="J156" i="16" a="1"/>
  <c r="P209" i="16" a="1"/>
  <c r="M183" i="16" a="1"/>
  <c r="M167" i="16" a="1"/>
  <c r="N179" i="16" a="1"/>
  <c r="P165" i="16" a="1"/>
  <c r="G225" i="16" a="1"/>
  <c r="G199" i="16" a="1"/>
  <c r="F239" i="16" a="1"/>
  <c r="I153" i="16" a="1"/>
  <c r="G240" i="16" a="1"/>
  <c r="H167" i="16" a="1"/>
  <c r="O172" i="16" a="1"/>
  <c r="N196" i="16" a="1"/>
  <c r="M228" i="16" a="1"/>
  <c r="I214" i="16" a="1"/>
  <c r="K151" i="16" a="1"/>
  <c r="M205" i="16" a="1"/>
  <c r="H230" i="16" a="1"/>
  <c r="P152" i="16" a="1"/>
  <c r="J262" i="16" a="1"/>
  <c r="H254" i="16" a="1"/>
  <c r="N155" i="16" a="1"/>
  <c r="P220" i="16" a="1"/>
  <c r="H198" i="16" a="1"/>
  <c r="J239" i="16" a="1"/>
  <c r="J210" i="16" a="1"/>
  <c r="I152" i="16" a="1"/>
  <c r="J261" i="16" a="1"/>
  <c r="H158" i="16" a="1"/>
  <c r="J235" i="16" a="1"/>
  <c r="J227" i="16" a="1"/>
  <c r="G218" i="16" a="1"/>
  <c r="P224" i="16" a="1"/>
  <c r="I258" i="16" a="1"/>
  <c r="H149" i="16" a="1"/>
  <c r="L152" i="16" a="1"/>
  <c r="F195" i="16" a="1"/>
  <c r="G254" i="16" a="1"/>
  <c r="F238" i="16" a="1"/>
  <c r="I177" i="16" a="1"/>
  <c r="N234" i="16" a="1"/>
  <c r="O180" i="16" a="1"/>
  <c r="H251" i="16" a="1"/>
  <c r="J209" i="16" a="1"/>
  <c r="K230" i="16" a="1"/>
  <c r="O188" i="16" a="1"/>
  <c r="N257" i="16" a="1"/>
  <c r="F240" i="16" a="1"/>
  <c r="H173" i="16" a="1"/>
  <c r="J251" i="16" a="1"/>
  <c r="G261" i="16" a="1"/>
  <c r="F151" i="16" a="1"/>
  <c r="F212" i="16" a="1"/>
  <c r="H147" i="16" a="1"/>
  <c r="H184" i="16" a="1"/>
  <c r="K245" i="16" a="1"/>
  <c r="J201" i="16" a="1"/>
  <c r="K174" i="16" a="1"/>
  <c r="O192" i="16" a="1"/>
  <c r="G189" i="16" a="1"/>
  <c r="L170" i="16" a="1"/>
  <c r="P189" i="16" a="1"/>
  <c r="K175" i="16" a="1"/>
  <c r="F161" i="16" a="1"/>
  <c r="O218" i="16" a="1"/>
  <c r="F246" i="16" a="1"/>
  <c r="F168" i="16" a="1"/>
  <c r="P200" i="16" a="1"/>
  <c r="G183" i="16" a="1"/>
  <c r="P159" i="16" a="1"/>
  <c r="F215" i="16" a="1"/>
  <c r="O195" i="16" a="1"/>
  <c r="O196" i="16" a="1"/>
  <c r="K164" i="16" a="1"/>
  <c r="H223" i="16" a="1"/>
  <c r="H216" i="16" a="1"/>
  <c r="J260" i="16" a="1"/>
  <c r="F257" i="16" a="1"/>
  <c r="I193" i="16" a="1"/>
  <c r="M239" i="16" a="1"/>
  <c r="F202" i="16" a="1"/>
  <c r="G178" i="16" a="1"/>
  <c r="F179" i="16" a="1"/>
  <c r="P184" i="16" a="1"/>
  <c r="I256" i="16" a="1"/>
  <c r="F213" i="16" a="1"/>
  <c r="F184" i="16" a="1"/>
  <c r="K246" i="16" a="1"/>
  <c r="L185" i="16" a="1"/>
  <c r="H156" i="16" a="1"/>
  <c r="P187" i="16" a="1"/>
  <c r="K173" i="16" a="1"/>
  <c r="H172" i="16" a="1"/>
  <c r="I255" i="16" a="1"/>
  <c r="M231" i="16" a="1"/>
  <c r="L184" i="16" a="1"/>
  <c r="O177" i="16" a="1"/>
  <c r="G192" i="16" a="1"/>
  <c r="P231" i="16" a="1"/>
  <c r="O185" i="16" a="1"/>
  <c r="M164" i="16" a="1"/>
  <c r="L166" i="16" a="1"/>
  <c r="N250" i="16" a="1"/>
  <c r="L148" i="16" a="1"/>
  <c r="N162" i="16" a="1"/>
  <c r="O230" i="16" a="1"/>
  <c r="F208" i="16" a="1"/>
  <c r="J241" i="16" a="1"/>
  <c r="H249" i="16" a="1"/>
  <c r="M198" i="16" a="1"/>
  <c r="F175" i="16" a="1"/>
  <c r="J214" i="16" a="1"/>
  <c r="L232" i="16" a="1"/>
  <c r="L183" i="16" a="1"/>
  <c r="L228" i="16" a="1"/>
  <c r="L223" i="16" a="1"/>
  <c r="P182" i="16" a="1"/>
  <c r="K213" i="16" a="1"/>
  <c r="L233" i="16" a="1"/>
  <c r="N181" i="16" a="1"/>
  <c r="O202" i="16" a="1"/>
  <c r="P204" i="16" a="1"/>
  <c r="O217" i="16" a="1"/>
  <c r="I257" i="16" a="1"/>
  <c r="P163" i="16" a="1"/>
  <c r="G236" i="16" a="1"/>
  <c r="F163" i="16" a="1"/>
  <c r="F221" i="16" a="1"/>
  <c r="L259" i="16" a="1"/>
  <c r="K227" i="16" a="1"/>
  <c r="N262" i="16" a="1"/>
  <c r="F150" i="16" a="1"/>
  <c r="L257" i="16" a="1"/>
  <c r="P177" i="16" a="1"/>
  <c r="O190" i="16" a="1"/>
  <c r="M235" i="16" a="1"/>
  <c r="L207" i="16" a="1"/>
  <c r="I166" i="16" a="1"/>
  <c r="N259" i="16" a="1"/>
  <c r="N238" i="16" a="1"/>
  <c r="L200" i="16" a="1"/>
  <c r="K160" i="16" a="1"/>
  <c r="I221" i="16" a="1"/>
  <c r="F14" i="16"/>
  <c r="O193" i="16" a="1"/>
  <c r="K207" i="16" a="1"/>
  <c r="F173" i="16" a="1"/>
  <c r="K237" i="16" a="1"/>
  <c r="I160" i="16" a="1"/>
  <c r="M242" i="16" a="1"/>
  <c r="D15" i="16"/>
  <c r="N261" i="16" a="1"/>
  <c r="G148" i="16" a="1"/>
  <c r="F216" i="16" a="1"/>
  <c r="G149" i="16" a="1"/>
  <c r="K172" i="16" a="1"/>
  <c r="G147" i="16" a="1"/>
  <c r="N172" i="16" a="1"/>
  <c r="M223" i="16" a="1"/>
  <c r="O164" i="16" a="1"/>
  <c r="I174" i="16" a="1"/>
  <c r="K235" i="16" a="1"/>
  <c r="J186" i="16" a="1"/>
  <c r="G212" i="16" a="1"/>
  <c r="O224" i="16" a="1"/>
  <c r="P214" i="16" a="1"/>
  <c r="M213" i="16" a="1"/>
  <c r="F12" i="16"/>
  <c r="H161" i="16" a="1"/>
  <c r="F177" i="16" a="1"/>
  <c r="O187" i="16" a="1"/>
  <c r="O162" i="16" a="1"/>
  <c r="O201" i="16" a="1"/>
  <c r="H204" i="16" a="1"/>
  <c r="O156" i="16" a="1"/>
  <c r="P166" i="16" a="1"/>
  <c r="J184" i="16" a="1"/>
  <c r="H199" i="16" a="1"/>
  <c r="N197" i="16" a="1"/>
  <c r="O234" i="16" a="1"/>
  <c r="G151" i="16" a="1"/>
  <c r="I185" i="16" a="1"/>
  <c r="N156" i="16" a="1"/>
  <c r="H194" i="16" a="1"/>
  <c r="J177" i="16" a="1"/>
  <c r="N237" i="16" a="1"/>
  <c r="H253" i="16" a="1"/>
  <c r="P170" i="16" a="1"/>
  <c r="I161" i="16" a="1"/>
  <c r="F249" i="16" a="1"/>
  <c r="N205" i="16" a="1"/>
  <c r="I184" i="16" a="1"/>
  <c r="I261" i="16" a="1"/>
  <c r="H170" i="16" a="1"/>
  <c r="P174" i="16" a="1"/>
  <c r="F15" i="16"/>
  <c r="H169" i="16" a="1"/>
  <c r="O206" i="16" a="1"/>
  <c r="P162" i="16" a="1"/>
  <c r="F230" i="16" a="1"/>
  <c r="E15" i="16"/>
  <c r="M252" i="16" a="1"/>
  <c r="J187" i="16" a="1"/>
  <c r="H246" i="16" a="1"/>
  <c r="P153" i="16" a="1"/>
  <c r="L188" i="16" a="1"/>
  <c r="J166" i="16" a="1"/>
  <c r="M208" i="16" a="1"/>
  <c r="J181" i="16" a="1"/>
  <c r="H235" i="16" a="1"/>
  <c r="J162" i="16" a="1"/>
  <c r="J148" i="16" a="1"/>
  <c r="G181" i="16" a="1"/>
  <c r="L227" i="16" a="1"/>
  <c r="I241" i="16" a="1"/>
  <c r="I254" i="16" a="1"/>
  <c r="N161" i="16" a="1"/>
  <c r="G235" i="16" a="1"/>
  <c r="F162" i="16" a="1"/>
  <c r="F185" i="16" a="1"/>
  <c r="F243" i="16" a="1"/>
  <c r="M232" i="16" a="1"/>
  <c r="D16" i="16"/>
  <c r="F220" i="16" a="1"/>
  <c r="N240" i="16" a="1"/>
  <c r="J212" i="16" a="1"/>
  <c r="M257" i="16" a="1"/>
  <c r="G227" i="16" a="1"/>
  <c r="M158" i="16" a="1"/>
  <c r="P175" i="16" a="1"/>
  <c r="N254" i="16" a="1"/>
  <c r="D6" i="16"/>
  <c r="L248" i="16" a="1"/>
  <c r="J233" i="16" a="1"/>
  <c r="M216" i="16" a="1"/>
  <c r="O212" i="16" a="1"/>
  <c r="H233" i="16" a="1"/>
  <c r="H176" i="16" a="1"/>
  <c r="J153" i="16" a="1"/>
  <c r="M172" i="16" a="1"/>
  <c r="P193" i="16" a="1"/>
  <c r="G222" i="16" a="1"/>
  <c r="G246" i="16" a="1"/>
  <c r="O197" i="16" a="1"/>
  <c r="H174" i="16" a="1"/>
  <c r="J255" i="16" a="1"/>
  <c r="M215" i="16" a="1"/>
  <c r="N231" i="16" a="1"/>
  <c r="H220" i="16" a="1"/>
  <c r="I230" i="16" a="1"/>
  <c r="O175" i="16" a="1"/>
  <c r="N186" i="16" a="1"/>
  <c r="P178" i="16" a="1"/>
  <c r="O216" i="16" a="1"/>
  <c r="G186" i="16" a="1"/>
  <c r="J163" i="16" a="1"/>
  <c r="G163" i="16" a="1"/>
  <c r="F11" i="16"/>
  <c r="L159" i="16" a="1"/>
  <c r="M221" i="16" a="1"/>
  <c r="I176" i="16" a="1"/>
  <c r="N191" i="16" a="1"/>
  <c r="F244" i="16" a="1"/>
  <c r="G238" i="16" a="1"/>
  <c r="O255" i="16" a="1"/>
  <c r="G207" i="16" a="1"/>
  <c r="J164" i="16" a="1"/>
  <c r="I199" i="16" a="1"/>
  <c r="J249" i="16" a="1"/>
  <c r="O163" i="16" a="1"/>
  <c r="G224" i="16" a="1"/>
  <c r="P216" i="16" a="1"/>
  <c r="I158" i="16" a="1"/>
  <c r="L260" i="16" a="1"/>
  <c r="P202" i="16" a="1"/>
  <c r="J216" i="16" a="1"/>
  <c r="F226" i="16" a="1"/>
  <c r="H196" i="16" a="1"/>
  <c r="N201" i="16" a="1"/>
  <c r="G185" i="16" a="1"/>
  <c r="N198" i="16" a="1"/>
  <c r="M253" i="16" a="1"/>
  <c r="L171" i="16" a="1"/>
  <c r="J172" i="16" a="1"/>
  <c r="I170" i="16" a="1"/>
  <c r="M149" i="16" a="1"/>
  <c r="M152" i="16" a="1"/>
  <c r="F260" i="16" a="1"/>
  <c r="K243" i="16" a="1"/>
  <c r="H152" i="16" a="1"/>
  <c r="O147" i="16" a="1"/>
  <c r="K209" i="16" a="1"/>
  <c r="G256" i="16" a="1"/>
  <c r="P168" i="16" a="1"/>
  <c r="I165" i="16" a="1"/>
  <c r="J196" i="16" a="1"/>
  <c r="J192" i="16" a="1"/>
  <c r="M197" i="16" a="1"/>
  <c r="G231" i="16" a="1"/>
  <c r="H240" i="16" a="1"/>
  <c r="N152" i="16" a="1"/>
  <c r="J246" i="16" a="1"/>
  <c r="H238" i="16" a="1"/>
  <c r="F192" i="16" a="1"/>
  <c r="E12" i="16"/>
  <c r="H243" i="16" a="1"/>
  <c r="G204" i="16" a="1"/>
  <c r="M225" i="16" a="1"/>
  <c r="N180" i="16" a="1"/>
  <c r="N166" i="16" a="1"/>
  <c r="N154" i="16" a="1"/>
  <c r="K157" i="16" a="1"/>
  <c r="F261" i="16" a="1"/>
  <c r="L262" i="16" a="1"/>
  <c r="O184" i="16" a="1"/>
  <c r="L161" i="16" a="1"/>
  <c r="J151" i="16" a="1"/>
  <c r="J257" i="16" a="1"/>
  <c r="O233" i="16" a="1"/>
  <c r="F242" i="16" a="1"/>
  <c r="O149" i="16" a="1"/>
  <c r="I183" i="16" a="1"/>
  <c r="F252" i="16" a="1"/>
  <c r="M171" i="16" a="1"/>
  <c r="H186" i="16" a="1"/>
  <c r="F245" i="16" a="1"/>
  <c r="L206" i="16" a="1"/>
  <c r="L186" i="16" a="1"/>
  <c r="H150" i="16" a="1"/>
  <c r="P188" i="16" a="1"/>
  <c r="L221" i="16" a="1"/>
  <c r="P218" i="16" a="1"/>
  <c r="G165" i="16" a="1"/>
  <c r="O194" i="16" a="1"/>
  <c r="J176" i="16" a="1"/>
  <c r="L226" i="16" a="1"/>
  <c r="N183" i="16" a="1"/>
  <c r="J195" i="16" a="1"/>
  <c r="G180" i="16" a="1"/>
  <c r="L164" i="16" a="1"/>
  <c r="L191" i="16" a="1"/>
  <c r="M191" i="16" a="1"/>
  <c r="G220" i="16" a="1"/>
  <c r="I192" i="16" a="1"/>
  <c r="O157" i="16" a="1"/>
  <c r="I162" i="16" a="1"/>
  <c r="G184" i="16" a="1"/>
  <c r="N215" i="16" a="1"/>
  <c r="G257" i="16" a="1"/>
  <c r="H236" i="16" a="1"/>
  <c r="N247" i="16" a="1"/>
  <c r="L217" i="16" a="1"/>
  <c r="H181" i="16" a="1"/>
  <c r="L167" i="16" a="1"/>
  <c r="M200" i="16" a="1"/>
  <c r="M243" i="16" a="1"/>
  <c r="F256" i="16" a="1"/>
  <c r="D13" i="16"/>
  <c r="I246" i="16" a="1"/>
  <c r="G162" i="16" a="1"/>
  <c r="G153" i="16" a="1"/>
  <c r="I217" i="16" a="1"/>
  <c r="H245" i="16" a="1"/>
  <c r="H157" i="16" a="1"/>
  <c r="F157" i="16" a="1"/>
  <c r="F191" i="16" a="1"/>
  <c r="L151" i="16" a="1"/>
  <c r="G155" i="16" a="1"/>
  <c r="I233" i="16" a="1"/>
  <c r="L172" i="16" a="1"/>
  <c r="O178" i="16" a="1"/>
  <c r="L241" i="16" a="1"/>
  <c r="M212" i="16" a="1"/>
  <c r="G253" i="16" a="1"/>
  <c r="N216" i="16" a="1"/>
  <c r="N178" i="16" a="1"/>
  <c r="M160" i="16" a="1"/>
  <c r="N232" i="16" a="1"/>
  <c r="M227" i="16" a="1"/>
  <c r="N169" i="16" a="1"/>
  <c r="F180" i="16" a="1"/>
  <c r="L231" i="16" a="1"/>
  <c r="M179" i="16" a="1"/>
  <c r="L149" i="16" a="1"/>
  <c r="I210" i="16" a="1"/>
  <c r="F154" i="16" a="1"/>
  <c r="N246" i="16" a="1"/>
  <c r="J147" i="16" a="1"/>
  <c r="O159" i="16" a="1"/>
  <c r="O158" i="16" a="1"/>
  <c r="F235" i="16" a="1"/>
  <c r="O203" i="16" a="1"/>
  <c r="O150" i="16" a="1"/>
  <c r="J160" i="16" a="1"/>
  <c r="I242" i="16" a="1"/>
  <c r="H257" i="16" a="1"/>
  <c r="G158" i="16" a="1"/>
  <c r="P201" i="16" a="1"/>
  <c r="P147" i="16" a="1"/>
  <c r="I215" i="16" a="1"/>
  <c r="L250" i="16" a="1"/>
  <c r="L174" i="16" a="1"/>
  <c r="P176" i="16" a="1"/>
  <c r="J205" i="16" a="1"/>
  <c r="O208" i="16" a="1"/>
  <c r="M204" i="16" a="1"/>
  <c r="N211" i="16" a="1"/>
  <c r="G188" i="16" a="1"/>
  <c r="I196" i="16" a="1"/>
  <c r="F171" i="16" a="1"/>
  <c r="P148" i="16" a="1"/>
  <c r="N229" i="16" a="1"/>
  <c r="F147" i="16" a="1"/>
  <c r="N233" i="16" a="1"/>
  <c r="I249" i="16" a="1"/>
  <c r="F231" i="16" a="1"/>
  <c r="H262" i="16" a="1"/>
  <c r="G195" i="16" a="1"/>
  <c r="F159" i="16" a="1"/>
  <c r="M150" i="16" a="1"/>
  <c r="G174" i="16" a="1"/>
  <c r="O226" i="16" a="1"/>
  <c r="I228" i="16" a="1"/>
  <c r="M247" i="16" a="1"/>
  <c r="L178" i="16" a="1"/>
  <c r="O169" i="16" a="1"/>
  <c r="I187" i="16" a="1"/>
  <c r="L176" i="16" a="1"/>
  <c r="J208" i="16" a="1"/>
  <c r="P186" i="16" a="1"/>
  <c r="K155" i="16" a="1"/>
  <c r="I250" i="16" a="1"/>
  <c r="G198" i="16" a="1"/>
  <c r="L198" i="16" a="1"/>
  <c r="F182" i="16" a="1"/>
  <c r="J199" i="16" a="1"/>
  <c r="O228" i="16" a="1"/>
  <c r="P199" i="16" a="1"/>
  <c r="P173" i="16" a="1"/>
  <c r="K228" i="16" a="1"/>
  <c r="I239" i="16" a="1"/>
  <c r="O240" i="16" a="1"/>
  <c r="N213" i="16" a="1"/>
  <c r="H206" i="16" a="1"/>
  <c r="H205" i="16" a="1"/>
  <c r="N208" i="16" a="1"/>
  <c r="F188" i="16" a="1"/>
  <c r="N244" i="16" a="1"/>
  <c r="I247" i="16" a="1"/>
  <c r="P179" i="16" a="1"/>
  <c r="M251" i="16" a="1"/>
  <c r="I147" i="16" a="1"/>
  <c r="O215" i="16" a="1"/>
  <c r="L236" i="16" a="1"/>
  <c r="K242" i="16" a="1"/>
  <c r="M260" i="16" a="1"/>
  <c r="F204" i="16" a="1"/>
  <c r="I202" i="16" a="1"/>
  <c r="K262" i="16" a="1"/>
  <c r="K244" i="16" a="1"/>
  <c r="L210" i="16" a="1"/>
  <c r="O171" i="16" a="1"/>
  <c r="G187" i="16" a="1"/>
  <c r="P157" i="16" a="1"/>
  <c r="G173" i="16" a="1"/>
  <c r="H217" i="16" a="1"/>
  <c r="G164" i="16" a="1"/>
  <c r="K255" i="16" a="1"/>
  <c r="O231" i="16" a="1"/>
  <c r="N170" i="16" a="1"/>
  <c r="L239" i="16" a="1"/>
  <c r="M226" i="16" a="1"/>
  <c r="J253" i="16" a="1"/>
  <c r="K226" i="16" a="1"/>
  <c r="J175" i="16" a="1"/>
  <c r="F228" i="16" a="1"/>
  <c r="F153" i="16" a="1"/>
  <c r="F248" i="16" a="1"/>
  <c r="M151" i="16" a="1"/>
  <c r="G262" i="16" a="1"/>
  <c r="J193" i="16" a="1"/>
  <c r="N223" i="16" a="1"/>
  <c r="N195" i="16" a="1"/>
  <c r="J217" i="16" a="1"/>
  <c r="L213" i="16" a="1"/>
  <c r="L237" i="16" a="1"/>
  <c r="H211" i="16" a="1"/>
  <c r="H148" i="16" a="1"/>
  <c r="G172" i="16" a="1"/>
  <c r="F176" i="16" a="1"/>
  <c r="F7" i="16"/>
  <c r="O239" i="16" a="1"/>
  <c r="O236" i="16" a="1"/>
  <c r="J188" i="16" a="1"/>
  <c r="I157" i="16" a="1"/>
  <c r="J230" i="16" a="1"/>
  <c r="P222" i="16" a="1"/>
  <c r="O210" i="16" a="1"/>
  <c r="N190" i="16" a="1"/>
  <c r="G154" i="16" a="1"/>
  <c r="O229" i="16" a="1"/>
  <c r="J150" i="16" a="1"/>
  <c r="I226" i="16" a="1"/>
  <c r="H255" i="16" a="1"/>
  <c r="L230" i="16" a="1"/>
  <c r="I209" i="16" a="1"/>
  <c r="P172" i="16" a="1"/>
  <c r="H214" i="16" a="1"/>
  <c r="H259" i="16" a="1"/>
  <c r="H229" i="16" a="1"/>
  <c r="I224" i="16" a="1"/>
  <c r="G233" i="16" a="1"/>
  <c r="O251" i="16" a="1"/>
  <c r="J259" i="16" a="1"/>
  <c r="F148" i="16" a="1"/>
  <c r="N253" i="16" a="1"/>
  <c r="J213" i="16" a="1"/>
  <c r="F152" i="16" a="1"/>
  <c r="O253" i="16" a="1"/>
  <c r="O179" i="16" a="1"/>
  <c r="I227" i="16" a="1"/>
  <c r="I219" i="16" a="1"/>
  <c r="M233" i="16" a="1"/>
  <c r="L202" i="16" a="1"/>
  <c r="K229" i="16" a="1"/>
  <c r="K161" i="16" a="1"/>
  <c r="M185" i="16" a="1"/>
  <c r="G242" i="16" a="1"/>
  <c r="I154" i="16" a="1"/>
  <c r="H232" i="16" a="1"/>
  <c r="I156" i="16" a="1"/>
  <c r="F166" i="16" a="1"/>
  <c r="F214" i="16" a="1"/>
  <c r="L253" i="16" a="1"/>
  <c r="N153" i="16" a="1"/>
  <c r="H177" i="16" a="1"/>
  <c r="I245" i="16" a="1"/>
  <c r="F205" i="16" a="1"/>
  <c r="O254" i="16" a="1"/>
  <c r="L219" i="16" a="1"/>
  <c r="J194" i="16" a="1"/>
  <c r="P221" i="16" a="1"/>
  <c r="I201" i="16" a="1"/>
  <c r="M189" i="16" a="1"/>
  <c r="J220" i="16" a="1"/>
  <c r="I168" i="16" a="1"/>
  <c r="G244" i="16" a="1"/>
  <c r="D14" i="16"/>
  <c r="P212" i="16" a="1"/>
  <c r="N192" i="16" a="1"/>
  <c r="P210" i="16" a="1"/>
  <c r="N150" i="16" a="1"/>
  <c r="L175" i="16" a="1"/>
  <c r="N148" i="16" a="1"/>
  <c r="H86" i="2" l="1"/>
  <c r="H82" i="2"/>
  <c r="H7" i="2"/>
  <c r="R41" i="16"/>
  <c r="I38" i="23"/>
  <c r="H102" i="2"/>
  <c r="H24" i="6"/>
  <c r="R43" i="16"/>
  <c r="I37" i="23"/>
  <c r="I103" i="23"/>
  <c r="H17" i="2"/>
  <c r="H110" i="2"/>
  <c r="R101" i="16"/>
  <c r="I99" i="23"/>
  <c r="H83" i="2"/>
  <c r="I69" i="23"/>
  <c r="H64" i="2"/>
  <c r="R52" i="16"/>
  <c r="R6" i="16"/>
  <c r="R30" i="16"/>
  <c r="H4" i="2"/>
  <c r="R99" i="16"/>
  <c r="R45" i="16"/>
  <c r="T6" i="16"/>
  <c r="I74" i="23"/>
  <c r="R79" i="16"/>
  <c r="R39" i="16"/>
  <c r="I55" i="23"/>
  <c r="I15" i="23"/>
  <c r="R36" i="16"/>
  <c r="R40" i="16"/>
  <c r="R62" i="16"/>
  <c r="R28" i="16"/>
  <c r="R33" i="16"/>
  <c r="I102" i="23"/>
  <c r="R57" i="16"/>
  <c r="I76" i="23"/>
  <c r="I7" i="23"/>
  <c r="AL156" i="28"/>
  <c r="AL158" i="28"/>
  <c r="AL172" i="28"/>
  <c r="AL164" i="28"/>
  <c r="AL160" i="28"/>
  <c r="AS240" i="28"/>
  <c r="AS234" i="28"/>
  <c r="AL163" i="28"/>
  <c r="AL179" i="28"/>
  <c r="AL157" i="28"/>
  <c r="AL178" i="28"/>
  <c r="AS223" i="28"/>
  <c r="AS242" i="28"/>
  <c r="AS229" i="28"/>
  <c r="AL170" i="28"/>
  <c r="AL162" i="28"/>
  <c r="AS235" i="28"/>
  <c r="AS225" i="28"/>
  <c r="AS241" i="28"/>
  <c r="H27" i="2"/>
  <c r="AS238" i="28"/>
  <c r="AS220" i="28"/>
  <c r="AS236" i="28"/>
  <c r="AL159" i="28"/>
  <c r="AS224" i="28"/>
  <c r="AS221" i="28"/>
  <c r="AS232" i="28"/>
  <c r="AS219" i="28"/>
  <c r="AS226" i="28"/>
  <c r="AS233" i="28"/>
  <c r="AS244" i="28"/>
  <c r="AS231" i="28"/>
  <c r="AS237" i="28"/>
  <c r="AS245" i="28"/>
  <c r="AS227" i="28"/>
  <c r="AS243" i="28"/>
  <c r="AS228" i="28"/>
  <c r="H35" i="2"/>
  <c r="AL177" i="28"/>
  <c r="H74" i="6"/>
  <c r="H17" i="6"/>
  <c r="AL182" i="28"/>
  <c r="H99" i="2"/>
  <c r="AL176" i="28"/>
  <c r="AL161" i="28"/>
  <c r="H72" i="2"/>
  <c r="H61" i="2"/>
  <c r="H106" i="2"/>
  <c r="D106" i="22" s="1"/>
  <c r="AL173" i="28"/>
  <c r="AL166" i="28"/>
  <c r="H28" i="2"/>
  <c r="H36" i="2"/>
  <c r="I26" i="23"/>
  <c r="I80" i="23"/>
  <c r="BA408" i="28"/>
  <c r="I41" i="23"/>
  <c r="H80" i="2"/>
  <c r="Q8" i="16"/>
  <c r="R53" i="16"/>
  <c r="H66" i="6"/>
  <c r="I66" i="6" s="1"/>
  <c r="R102" i="16"/>
  <c r="R48" i="16"/>
  <c r="H75" i="2"/>
  <c r="I97" i="23"/>
  <c r="AI8" i="28"/>
  <c r="H64" i="6"/>
  <c r="R32" i="16"/>
  <c r="R54" i="16"/>
  <c r="H41" i="6"/>
  <c r="R73" i="16"/>
  <c r="I100" i="23"/>
  <c r="I8" i="23"/>
  <c r="AL180" i="28"/>
  <c r="AL169" i="28"/>
  <c r="AM18" i="28"/>
  <c r="H54" i="6"/>
  <c r="H115" i="6"/>
  <c r="AL171" i="28"/>
  <c r="AL174" i="28"/>
  <c r="H69" i="6"/>
  <c r="AL175" i="28"/>
  <c r="AL165" i="28"/>
  <c r="AL181" i="28"/>
  <c r="AL168" i="28"/>
  <c r="AL154" i="28"/>
  <c r="AL183" i="28"/>
  <c r="AL167" i="28"/>
  <c r="AL155" i="28"/>
  <c r="I73" i="23"/>
  <c r="I12" i="23"/>
  <c r="H91" i="2"/>
  <c r="I53" i="23"/>
  <c r="H46" i="6"/>
  <c r="I98" i="23"/>
  <c r="H109" i="6"/>
  <c r="H108" i="6"/>
  <c r="D108" i="23" s="1"/>
  <c r="AI6" i="28"/>
  <c r="H22" i="6"/>
  <c r="H69" i="2"/>
  <c r="I69" i="2" s="1"/>
  <c r="H50" i="2"/>
  <c r="H48" i="6"/>
  <c r="I14" i="23"/>
  <c r="I37" i="22"/>
  <c r="H37" i="2"/>
  <c r="I12" i="22"/>
  <c r="H12" i="2"/>
  <c r="H19" i="6"/>
  <c r="I97" i="22"/>
  <c r="H97" i="2"/>
  <c r="I62" i="22"/>
  <c r="H62" i="2"/>
  <c r="I62" i="2" s="1"/>
  <c r="I47" i="22"/>
  <c r="H47" i="2"/>
  <c r="D47" i="22" s="1"/>
  <c r="I94" i="22"/>
  <c r="H94" i="2"/>
  <c r="I21" i="22"/>
  <c r="H21" i="2"/>
  <c r="I65" i="22"/>
  <c r="H65" i="2"/>
  <c r="I56" i="23"/>
  <c r="I90" i="22"/>
  <c r="H90" i="2"/>
  <c r="I84" i="23"/>
  <c r="H84" i="6"/>
  <c r="I92" i="23"/>
  <c r="H92" i="6"/>
  <c r="I40" i="23"/>
  <c r="H40" i="6"/>
  <c r="I50" i="23"/>
  <c r="H50" i="6"/>
  <c r="I25" i="23"/>
  <c r="H25" i="6"/>
  <c r="I25" i="6" s="1"/>
  <c r="I88" i="23"/>
  <c r="H88" i="6"/>
  <c r="I116" i="23"/>
  <c r="H116" i="6"/>
  <c r="I63" i="23"/>
  <c r="I49" i="23"/>
  <c r="I51" i="23"/>
  <c r="I59" i="23"/>
  <c r="I39" i="23"/>
  <c r="I45" i="23"/>
  <c r="I20" i="23"/>
  <c r="I114" i="23"/>
  <c r="I78" i="23"/>
  <c r="H6" i="6"/>
  <c r="D6" i="23" s="1"/>
  <c r="I85" i="23"/>
  <c r="I30" i="23"/>
  <c r="I18" i="23"/>
  <c r="R51" i="16"/>
  <c r="R34" i="16"/>
  <c r="R70" i="16"/>
  <c r="R67" i="16"/>
  <c r="R50" i="16"/>
  <c r="R93" i="16"/>
  <c r="R60" i="16"/>
  <c r="I2" i="23"/>
  <c r="R7" i="16"/>
  <c r="R49" i="16"/>
  <c r="U5" i="16"/>
  <c r="R97" i="16"/>
  <c r="R91" i="16"/>
  <c r="U8" i="16"/>
  <c r="U6" i="16"/>
  <c r="H30" i="2"/>
  <c r="U7" i="16"/>
  <c r="T5" i="16"/>
  <c r="R85" i="16"/>
  <c r="R29" i="16"/>
  <c r="H43" i="2"/>
  <c r="I43" i="2" s="1"/>
  <c r="R71" i="16"/>
  <c r="H59" i="2"/>
  <c r="Q5" i="16"/>
  <c r="R65" i="16"/>
  <c r="R78" i="16"/>
  <c r="R75" i="16"/>
  <c r="S6" i="16"/>
  <c r="R42" i="16"/>
  <c r="S5" i="16"/>
  <c r="R44" i="16"/>
  <c r="R92" i="16"/>
  <c r="R95" i="16"/>
  <c r="R38" i="16"/>
  <c r="I106" i="23"/>
  <c r="H47" i="6"/>
  <c r="R83" i="16"/>
  <c r="R64" i="16"/>
  <c r="R77" i="16"/>
  <c r="R59" i="16"/>
  <c r="V5" i="16"/>
  <c r="H53" i="2"/>
  <c r="D53" i="22" s="1"/>
  <c r="R27" i="16"/>
  <c r="H63" i="2"/>
  <c r="D63" i="22" s="1"/>
  <c r="R69" i="16"/>
  <c r="Q6" i="16"/>
  <c r="H117" i="6"/>
  <c r="R31" i="16"/>
  <c r="R61" i="16"/>
  <c r="R76" i="16"/>
  <c r="H67" i="2"/>
  <c r="H76" i="2"/>
  <c r="R8" i="16"/>
  <c r="I105" i="23"/>
  <c r="R68" i="16"/>
  <c r="H113" i="6"/>
  <c r="I113" i="6" s="1"/>
  <c r="Q7" i="16"/>
  <c r="I62" i="23"/>
  <c r="V6" i="16"/>
  <c r="K219" i="16"/>
  <c r="K220" i="16"/>
  <c r="K153" i="16"/>
  <c r="K254" i="16"/>
  <c r="K207" i="16"/>
  <c r="K258" i="16"/>
  <c r="K218" i="16"/>
  <c r="K227" i="16"/>
  <c r="K247" i="16"/>
  <c r="K155" i="16"/>
  <c r="K255" i="16"/>
  <c r="K164" i="16"/>
  <c r="K149" i="16"/>
  <c r="K261" i="16"/>
  <c r="K211" i="16"/>
  <c r="K210" i="16"/>
  <c r="K237" i="16"/>
  <c r="K248" i="16"/>
  <c r="K209" i="16"/>
  <c r="K166" i="16"/>
  <c r="K234" i="16"/>
  <c r="K208" i="16"/>
  <c r="K226" i="16"/>
  <c r="K253" i="16"/>
  <c r="K243" i="16"/>
  <c r="K257" i="16"/>
  <c r="K159" i="16"/>
  <c r="K262" i="16"/>
  <c r="K206" i="16"/>
  <c r="K216" i="16"/>
  <c r="K205" i="16"/>
  <c r="K175" i="16"/>
  <c r="K172" i="16"/>
  <c r="K250" i="16"/>
  <c r="K235" i="16"/>
  <c r="K238" i="16"/>
  <c r="I174" i="16"/>
  <c r="K174" i="16"/>
  <c r="K244" i="16"/>
  <c r="K165" i="16"/>
  <c r="K242" i="16"/>
  <c r="K233" i="16"/>
  <c r="K246" i="16"/>
  <c r="K239" i="16"/>
  <c r="K245" i="16"/>
  <c r="K228" i="16"/>
  <c r="K222" i="16"/>
  <c r="K154" i="16"/>
  <c r="K157" i="16"/>
  <c r="K230" i="16"/>
  <c r="I203" i="16"/>
  <c r="K161" i="16"/>
  <c r="K171" i="16"/>
  <c r="K229" i="16"/>
  <c r="K231" i="16"/>
  <c r="K173" i="16"/>
  <c r="K151" i="16"/>
  <c r="K221" i="16"/>
  <c r="K160" i="16"/>
  <c r="K213" i="16"/>
  <c r="I261" i="16"/>
  <c r="K224" i="16"/>
  <c r="BA409" i="28"/>
  <c r="BA415" i="28"/>
  <c r="R103" i="16"/>
  <c r="J74" i="36"/>
  <c r="K74" i="36" s="1"/>
  <c r="L74" i="36" s="1"/>
  <c r="J75" i="36"/>
  <c r="K75" i="36" s="1"/>
  <c r="L75" i="36" s="1"/>
  <c r="J8" i="36"/>
  <c r="K8" i="36" s="1"/>
  <c r="L8" i="36" s="1"/>
  <c r="J109" i="36"/>
  <c r="K109" i="36" s="1"/>
  <c r="L109" i="36" s="1"/>
  <c r="J62" i="36"/>
  <c r="K62" i="36" s="1"/>
  <c r="L62" i="36" s="1"/>
  <c r="J113" i="36"/>
  <c r="K113" i="36" s="1"/>
  <c r="L113" i="36" s="1"/>
  <c r="J73" i="36"/>
  <c r="K73" i="36" s="1"/>
  <c r="L73" i="36" s="1"/>
  <c r="J82" i="36"/>
  <c r="K82" i="36" s="1"/>
  <c r="L82" i="36" s="1"/>
  <c r="J102" i="36"/>
  <c r="K102" i="36" s="1"/>
  <c r="L102" i="36" s="1"/>
  <c r="J10" i="36"/>
  <c r="K10" i="36" s="1"/>
  <c r="L10" i="36" s="1"/>
  <c r="BA419" i="28"/>
  <c r="H11" i="6"/>
  <c r="J110" i="36"/>
  <c r="K110" i="36" s="1"/>
  <c r="L110" i="36" s="1"/>
  <c r="J19" i="36"/>
  <c r="K19" i="36" s="1"/>
  <c r="L19" i="36" s="1"/>
  <c r="J4" i="36"/>
  <c r="K4" i="36" s="1"/>
  <c r="L4" i="36" s="1"/>
  <c r="J116" i="36"/>
  <c r="K116" i="36" s="1"/>
  <c r="L116" i="36" s="1"/>
  <c r="J66" i="36"/>
  <c r="K66" i="36" s="1"/>
  <c r="L66" i="36" s="1"/>
  <c r="BA417" i="28"/>
  <c r="J65" i="36"/>
  <c r="K65" i="36" s="1"/>
  <c r="L65" i="36" s="1"/>
  <c r="J92" i="36"/>
  <c r="K92" i="36" s="1"/>
  <c r="L92" i="36" s="1"/>
  <c r="J103" i="36"/>
  <c r="K103" i="36" s="1"/>
  <c r="L103" i="36" s="1"/>
  <c r="J64" i="36"/>
  <c r="K64" i="36" s="1"/>
  <c r="L64" i="36" s="1"/>
  <c r="J21" i="36"/>
  <c r="K21" i="36" s="1"/>
  <c r="L21" i="36" s="1"/>
  <c r="J89" i="36"/>
  <c r="K89" i="36" s="1"/>
  <c r="L89" i="36" s="1"/>
  <c r="J63" i="36"/>
  <c r="K63" i="36" s="1"/>
  <c r="L63" i="36" s="1"/>
  <c r="J81" i="36"/>
  <c r="K81" i="36" s="1"/>
  <c r="L81" i="36" s="1"/>
  <c r="J108" i="36"/>
  <c r="K108" i="36" s="1"/>
  <c r="L108" i="36" s="1"/>
  <c r="J98" i="36"/>
  <c r="K98" i="36" s="1"/>
  <c r="L98" i="36" s="1"/>
  <c r="J112" i="36"/>
  <c r="K112" i="36" s="1"/>
  <c r="L112" i="36" s="1"/>
  <c r="BA420" i="28"/>
  <c r="J14" i="36"/>
  <c r="K14" i="36" s="1"/>
  <c r="L14" i="36" s="1"/>
  <c r="J117" i="36"/>
  <c r="K117" i="36" s="1"/>
  <c r="L117" i="36" s="1"/>
  <c r="J61" i="36"/>
  <c r="K61" i="36" s="1"/>
  <c r="L61" i="36" s="1"/>
  <c r="J71" i="36"/>
  <c r="K71" i="36" s="1"/>
  <c r="L71" i="36" s="1"/>
  <c r="J60" i="36"/>
  <c r="K60" i="36" s="1"/>
  <c r="L60" i="36" s="1"/>
  <c r="BA406" i="28"/>
  <c r="BA422" i="28"/>
  <c r="J30" i="36"/>
  <c r="K30" i="36" s="1"/>
  <c r="L30" i="36" s="1"/>
  <c r="J27" i="36"/>
  <c r="K27" i="36" s="1"/>
  <c r="L27" i="36" s="1"/>
  <c r="J105" i="36"/>
  <c r="K105" i="36" s="1"/>
  <c r="L105" i="36" s="1"/>
  <c r="M60" i="30" a="1"/>
  <c r="M60" i="30" s="1"/>
  <c r="H60" i="30" s="1"/>
  <c r="I60" i="30" s="1"/>
  <c r="T7" i="16"/>
  <c r="J90" i="36"/>
  <c r="K90" i="36" s="1"/>
  <c r="L90" i="36" s="1"/>
  <c r="BA427" i="28"/>
  <c r="BA412" i="28"/>
  <c r="J93" i="36"/>
  <c r="K93" i="36" s="1"/>
  <c r="L93" i="36" s="1"/>
  <c r="M60" i="31" a="1"/>
  <c r="M60" i="31" s="1"/>
  <c r="H60" i="31" s="1"/>
  <c r="I60" i="31" s="1"/>
  <c r="S7" i="16"/>
  <c r="J29" i="31"/>
  <c r="K29" i="31" s="1"/>
  <c r="L29" i="31" s="1"/>
  <c r="J29" i="36"/>
  <c r="K29" i="36" s="1"/>
  <c r="L29" i="36" s="1"/>
  <c r="M60" i="13" a="1"/>
  <c r="M60" i="13" s="1"/>
  <c r="H60" i="13" s="1"/>
  <c r="I60" i="13" s="1"/>
  <c r="J60" i="13" s="1"/>
  <c r="K60" i="13" s="1"/>
  <c r="L60" i="13" s="1"/>
  <c r="V7" i="16"/>
  <c r="J99" i="36"/>
  <c r="K99" i="36" s="1"/>
  <c r="L99" i="36" s="1"/>
  <c r="J20" i="36"/>
  <c r="K20" i="36" s="1"/>
  <c r="L20" i="36" s="1"/>
  <c r="BA410" i="28"/>
  <c r="BA421" i="28"/>
  <c r="R5" i="16"/>
  <c r="J97" i="36"/>
  <c r="K97" i="36" s="1"/>
  <c r="L97" i="36" s="1"/>
  <c r="J88" i="36"/>
  <c r="K88" i="36" s="1"/>
  <c r="L88" i="36" s="1"/>
  <c r="M89" i="30" a="1"/>
  <c r="M89" i="30" s="1"/>
  <c r="H89" i="30" s="1"/>
  <c r="I89" i="30" s="1"/>
  <c r="T8" i="16"/>
  <c r="J101" i="36"/>
  <c r="K101" i="36" s="1"/>
  <c r="L101" i="36" s="1"/>
  <c r="BA426" i="28"/>
  <c r="BA423" i="28"/>
  <c r="BA418" i="28"/>
  <c r="J94" i="36"/>
  <c r="K94" i="36" s="1"/>
  <c r="L94" i="36" s="1"/>
  <c r="J100" i="36"/>
  <c r="K100" i="36" s="1"/>
  <c r="L100" i="36" s="1"/>
  <c r="J83" i="36"/>
  <c r="K83" i="36" s="1"/>
  <c r="L83" i="36" s="1"/>
  <c r="J77" i="36"/>
  <c r="K77" i="36" s="1"/>
  <c r="L77" i="36" s="1"/>
  <c r="J9" i="36"/>
  <c r="K9" i="36" s="1"/>
  <c r="L9" i="36" s="1"/>
  <c r="J12" i="36"/>
  <c r="K12" i="36" s="1"/>
  <c r="L12" i="36" s="1"/>
  <c r="J85" i="36"/>
  <c r="K85" i="36" s="1"/>
  <c r="L85" i="36" s="1"/>
  <c r="J58" i="31"/>
  <c r="K58" i="31" s="1"/>
  <c r="L58" i="31" s="1"/>
  <c r="BA405" i="28"/>
  <c r="BA430" i="28"/>
  <c r="H12" i="6"/>
  <c r="I12" i="6" s="1"/>
  <c r="J16" i="36"/>
  <c r="K16" i="36" s="1"/>
  <c r="L16" i="36" s="1"/>
  <c r="J26" i="36"/>
  <c r="K26" i="36" s="1"/>
  <c r="L26" i="36" s="1"/>
  <c r="J84" i="36"/>
  <c r="K84" i="36" s="1"/>
  <c r="L84" i="36" s="1"/>
  <c r="J86" i="36"/>
  <c r="K86" i="36" s="1"/>
  <c r="L86" i="36" s="1"/>
  <c r="M90" i="13" a="1"/>
  <c r="M90" i="13" s="1"/>
  <c r="H90" i="13" s="1"/>
  <c r="I90" i="13" s="1"/>
  <c r="V8" i="16"/>
  <c r="BA407" i="28"/>
  <c r="J28" i="36"/>
  <c r="K28" i="36" s="1"/>
  <c r="L28" i="36" s="1"/>
  <c r="M89" i="31" a="1"/>
  <c r="M89" i="31" s="1"/>
  <c r="H89" i="31" s="1"/>
  <c r="I89" i="31" s="1"/>
  <c r="J89" i="31" s="1"/>
  <c r="K89" i="31" s="1"/>
  <c r="L89" i="31" s="1"/>
  <c r="S8" i="16"/>
  <c r="J6" i="36"/>
  <c r="K6" i="36" s="1"/>
  <c r="L6" i="36" s="1"/>
  <c r="J76" i="36"/>
  <c r="K76" i="36" s="1"/>
  <c r="L76" i="36" s="1"/>
  <c r="J15" i="36"/>
  <c r="K15" i="36" s="1"/>
  <c r="L15" i="36" s="1"/>
  <c r="J68" i="36"/>
  <c r="K68" i="36" s="1"/>
  <c r="L68" i="36" s="1"/>
  <c r="J116" i="31"/>
  <c r="K116" i="31" s="1"/>
  <c r="L116" i="31" s="1"/>
  <c r="J79" i="36"/>
  <c r="K79" i="36" s="1"/>
  <c r="L79" i="36" s="1"/>
  <c r="H86" i="6"/>
  <c r="I86" i="6" s="1"/>
  <c r="R100" i="16"/>
  <c r="H100" i="6"/>
  <c r="R107" i="16"/>
  <c r="H49" i="6"/>
  <c r="I49" i="6" s="1"/>
  <c r="H57" i="6"/>
  <c r="I57" i="6" s="1"/>
  <c r="I89" i="23"/>
  <c r="H14" i="6"/>
  <c r="D14" i="23" s="1"/>
  <c r="H93" i="6"/>
  <c r="H20" i="6"/>
  <c r="H105" i="6"/>
  <c r="H61" i="6"/>
  <c r="D61" i="23" s="1"/>
  <c r="H35" i="6"/>
  <c r="BA413" i="28"/>
  <c r="BA424" i="28"/>
  <c r="H26" i="6"/>
  <c r="H27" i="6"/>
  <c r="BA425" i="28"/>
  <c r="BA414" i="28"/>
  <c r="H3" i="6"/>
  <c r="I3" i="6" s="1"/>
  <c r="H15" i="6"/>
  <c r="H104" i="6"/>
  <c r="H101" i="6"/>
  <c r="H90" i="6"/>
  <c r="H77" i="6"/>
  <c r="H5" i="6"/>
  <c r="G205" i="16"/>
  <c r="P224" i="16"/>
  <c r="G234" i="16"/>
  <c r="P223" i="16"/>
  <c r="H234" i="16"/>
  <c r="P212" i="16"/>
  <c r="P227" i="16"/>
  <c r="L147" i="16"/>
  <c r="H147" i="16"/>
  <c r="P229" i="16"/>
  <c r="P233" i="16"/>
  <c r="M234" i="16"/>
  <c r="P207" i="16"/>
  <c r="O147" i="16"/>
  <c r="P206" i="16"/>
  <c r="P232" i="16"/>
  <c r="P228" i="16"/>
  <c r="P225" i="16"/>
  <c r="P217" i="16"/>
  <c r="P208" i="16"/>
  <c r="P210" i="16"/>
  <c r="P205" i="16"/>
  <c r="P209" i="16"/>
  <c r="P213" i="16"/>
  <c r="P215" i="16"/>
  <c r="P214" i="16"/>
  <c r="H257" i="16"/>
  <c r="I255" i="16"/>
  <c r="O247" i="16"/>
  <c r="H205" i="16"/>
  <c r="M211" i="16"/>
  <c r="I191" i="16"/>
  <c r="N257" i="16"/>
  <c r="O259" i="16"/>
  <c r="G190" i="16"/>
  <c r="I195" i="16"/>
  <c r="I175" i="16"/>
  <c r="O176" i="16"/>
  <c r="N262" i="16"/>
  <c r="F198" i="16"/>
  <c r="H199" i="16"/>
  <c r="I242" i="16"/>
  <c r="N218" i="16"/>
  <c r="I251" i="16"/>
  <c r="J213" i="16"/>
  <c r="G237" i="16"/>
  <c r="O204" i="16"/>
  <c r="H223" i="16"/>
  <c r="O189" i="16"/>
  <c r="I221" i="16"/>
  <c r="P164" i="16"/>
  <c r="P153" i="16"/>
  <c r="O201" i="16"/>
  <c r="H212" i="16"/>
  <c r="M212" i="16"/>
  <c r="O251" i="16"/>
  <c r="L182" i="16"/>
  <c r="F193" i="16"/>
  <c r="N175" i="16"/>
  <c r="J185" i="16"/>
  <c r="J254" i="16"/>
  <c r="L196" i="16"/>
  <c r="N206" i="16"/>
  <c r="N174" i="16"/>
  <c r="P151" i="16"/>
  <c r="J225" i="16"/>
  <c r="P220" i="16"/>
  <c r="N177" i="16"/>
  <c r="G221" i="16"/>
  <c r="N159" i="16"/>
  <c r="M168" i="16"/>
  <c r="H184" i="16"/>
  <c r="I259" i="16"/>
  <c r="H188" i="16"/>
  <c r="P167" i="16"/>
  <c r="M250" i="16"/>
  <c r="P157" i="16"/>
  <c r="F228" i="16"/>
  <c r="P202" i="16"/>
  <c r="P158" i="16"/>
  <c r="P178" i="16"/>
  <c r="J149" i="16"/>
  <c r="M226" i="16"/>
  <c r="H259" i="16"/>
  <c r="L214" i="16"/>
  <c r="M239" i="16"/>
  <c r="H209" i="16"/>
  <c r="G226" i="16"/>
  <c r="N195" i="16"/>
  <c r="I157" i="16"/>
  <c r="G155" i="16"/>
  <c r="G186" i="16"/>
  <c r="N167" i="16"/>
  <c r="O220" i="16"/>
  <c r="O159" i="16"/>
  <c r="J201" i="16"/>
  <c r="J202" i="16"/>
  <c r="F239" i="16"/>
  <c r="F215" i="16"/>
  <c r="M181" i="16"/>
  <c r="N230" i="16"/>
  <c r="L253" i="16"/>
  <c r="N209" i="16"/>
  <c r="G254" i="16"/>
  <c r="O245" i="16"/>
  <c r="I257" i="16"/>
  <c r="G230" i="16"/>
  <c r="L241" i="16"/>
  <c r="F161" i="16"/>
  <c r="O238" i="16"/>
  <c r="P174" i="16"/>
  <c r="P230" i="16"/>
  <c r="I236" i="16"/>
  <c r="I228" i="16"/>
  <c r="F197" i="16"/>
  <c r="G188" i="16"/>
  <c r="J157" i="16"/>
  <c r="N241" i="16"/>
  <c r="M155" i="16"/>
  <c r="N240" i="16"/>
  <c r="G196" i="16"/>
  <c r="J173" i="16"/>
  <c r="J253" i="16"/>
  <c r="J200" i="16"/>
  <c r="F205" i="16"/>
  <c r="N229" i="16"/>
  <c r="H149" i="16"/>
  <c r="G185" i="16"/>
  <c r="J182" i="16"/>
  <c r="O202" i="16"/>
  <c r="N208" i="16"/>
  <c r="J184" i="16"/>
  <c r="F254" i="16"/>
  <c r="F242" i="16"/>
  <c r="G195" i="16"/>
  <c r="L244" i="16"/>
  <c r="G147" i="16"/>
  <c r="L213" i="16"/>
  <c r="J155" i="16"/>
  <c r="L246" i="16"/>
  <c r="F225" i="16"/>
  <c r="G231" i="16"/>
  <c r="M180" i="16"/>
  <c r="L215" i="16"/>
  <c r="P180" i="16"/>
  <c r="G258" i="16"/>
  <c r="M150" i="16"/>
  <c r="F231" i="16"/>
  <c r="F196" i="16"/>
  <c r="H248" i="16"/>
  <c r="J234" i="16"/>
  <c r="L186" i="16"/>
  <c r="J156" i="16"/>
  <c r="G229" i="16"/>
  <c r="G177" i="16"/>
  <c r="I173" i="16"/>
  <c r="F173" i="16"/>
  <c r="P196" i="16"/>
  <c r="L168" i="16"/>
  <c r="J161" i="16"/>
  <c r="M189" i="16"/>
  <c r="H173" i="16"/>
  <c r="H187" i="16"/>
  <c r="I159" i="16"/>
  <c r="N254" i="16"/>
  <c r="L171" i="16"/>
  <c r="P173" i="16"/>
  <c r="L162" i="16"/>
  <c r="J207" i="16"/>
  <c r="M255" i="16"/>
  <c r="M232" i="16"/>
  <c r="H185" i="16"/>
  <c r="L204" i="16"/>
  <c r="J206" i="16"/>
  <c r="F253" i="16"/>
  <c r="M230" i="16"/>
  <c r="N221" i="16"/>
  <c r="F199" i="16"/>
  <c r="J247" i="16"/>
  <c r="J256" i="16"/>
  <c r="F252" i="16"/>
  <c r="I227" i="16"/>
  <c r="H160" i="16"/>
  <c r="O187" i="16"/>
  <c r="I207" i="16"/>
  <c r="I201" i="16"/>
  <c r="F248" i="16"/>
  <c r="M243" i="16"/>
  <c r="N249" i="16"/>
  <c r="M147" i="16"/>
  <c r="F249" i="16"/>
  <c r="O155" i="16"/>
  <c r="G152" i="16"/>
  <c r="O152" i="16"/>
  <c r="G189" i="16"/>
  <c r="I222" i="16"/>
  <c r="H177" i="16"/>
  <c r="G198" i="16"/>
  <c r="J240" i="16"/>
  <c r="H174" i="16"/>
  <c r="O260" i="16"/>
  <c r="P169" i="16"/>
  <c r="J208" i="16"/>
  <c r="G168" i="16"/>
  <c r="J211" i="16"/>
  <c r="F227" i="16"/>
  <c r="M206" i="16"/>
  <c r="P152" i="16"/>
  <c r="N181" i="16"/>
  <c r="I226" i="16"/>
  <c r="I248" i="16"/>
  <c r="I176" i="16"/>
  <c r="H181" i="16"/>
  <c r="M169" i="16"/>
  <c r="N149" i="16"/>
  <c r="N233" i="16"/>
  <c r="N204" i="16"/>
  <c r="I216" i="16"/>
  <c r="G175" i="16"/>
  <c r="L155" i="16"/>
  <c r="F217" i="16"/>
  <c r="F176" i="16"/>
  <c r="N232" i="16"/>
  <c r="G156" i="16"/>
  <c r="M179" i="16"/>
  <c r="F260" i="16"/>
  <c r="O221" i="16"/>
  <c r="F236" i="16"/>
  <c r="G148" i="16"/>
  <c r="J178" i="16"/>
  <c r="F184" i="16"/>
  <c r="F174" i="16"/>
  <c r="H202" i="16"/>
  <c r="M222" i="16"/>
  <c r="M195" i="16"/>
  <c r="L160" i="16"/>
  <c r="L191" i="16"/>
  <c r="H217" i="16"/>
  <c r="F150" i="16"/>
  <c r="N161" i="16"/>
  <c r="H249" i="16"/>
  <c r="M164" i="16"/>
  <c r="M236" i="16"/>
  <c r="I202" i="16"/>
  <c r="P187" i="16"/>
  <c r="P149" i="16"/>
  <c r="I256" i="16"/>
  <c r="F259" i="16"/>
  <c r="G213" i="16"/>
  <c r="O239" i="16"/>
  <c r="J167" i="16"/>
  <c r="M207" i="16"/>
  <c r="O226" i="16"/>
  <c r="L151" i="16"/>
  <c r="H163" i="16"/>
  <c r="L179" i="16"/>
  <c r="G151" i="16"/>
  <c r="O213" i="16"/>
  <c r="G210" i="16"/>
  <c r="N196" i="16"/>
  <c r="G153" i="16"/>
  <c r="P188" i="16"/>
  <c r="O254" i="16"/>
  <c r="F224" i="16"/>
  <c r="O257" i="16"/>
  <c r="H232" i="16"/>
  <c r="O181" i="16"/>
  <c r="G218" i="16"/>
  <c r="M196" i="16"/>
  <c r="H164" i="16"/>
  <c r="O158" i="16"/>
  <c r="M256" i="16"/>
  <c r="O191" i="16"/>
  <c r="O246" i="16"/>
  <c r="H151" i="16"/>
  <c r="I233" i="16"/>
  <c r="H237" i="16"/>
  <c r="F256" i="16"/>
  <c r="N180" i="16"/>
  <c r="G204" i="16"/>
  <c r="L203" i="16"/>
  <c r="M184" i="16"/>
  <c r="I214" i="16"/>
  <c r="J262" i="16"/>
  <c r="O227" i="16"/>
  <c r="P179" i="16"/>
  <c r="N236" i="16"/>
  <c r="O231" i="16"/>
  <c r="O160" i="16"/>
  <c r="H224" i="16"/>
  <c r="J193" i="16"/>
  <c r="F234" i="16"/>
  <c r="M176" i="16"/>
  <c r="F152" i="16"/>
  <c r="F162" i="16"/>
  <c r="O154" i="16"/>
  <c r="L254" i="16"/>
  <c r="O243" i="16"/>
  <c r="P171" i="16"/>
  <c r="F261" i="16"/>
  <c r="L190" i="16"/>
  <c r="N189" i="16"/>
  <c r="N200" i="16"/>
  <c r="O206" i="16"/>
  <c r="G170" i="16"/>
  <c r="H254" i="16"/>
  <c r="O224" i="16"/>
  <c r="H258" i="16"/>
  <c r="I192" i="16"/>
  <c r="J194" i="16"/>
  <c r="I151" i="16"/>
  <c r="M224" i="16"/>
  <c r="F171" i="16"/>
  <c r="I231" i="16"/>
  <c r="M200" i="16"/>
  <c r="H250" i="16"/>
  <c r="O195" i="16"/>
  <c r="G187" i="16"/>
  <c r="O207" i="16"/>
  <c r="O229" i="16"/>
  <c r="I160" i="16"/>
  <c r="F258" i="16"/>
  <c r="F183" i="16"/>
  <c r="M202" i="16"/>
  <c r="L237" i="16"/>
  <c r="M248" i="16"/>
  <c r="H262" i="16"/>
  <c r="O194" i="16"/>
  <c r="M252" i="16"/>
  <c r="N202" i="16"/>
  <c r="L223" i="16"/>
  <c r="H192" i="16"/>
  <c r="L208" i="16"/>
  <c r="I189" i="16"/>
  <c r="N225" i="16"/>
  <c r="I260" i="16"/>
  <c r="H206" i="16"/>
  <c r="I198" i="16"/>
  <c r="L251" i="16"/>
  <c r="P190" i="16"/>
  <c r="M149" i="16"/>
  <c r="L199" i="16"/>
  <c r="N226" i="16"/>
  <c r="M172" i="16"/>
  <c r="N192" i="16"/>
  <c r="L230" i="16"/>
  <c r="J192" i="16"/>
  <c r="L236" i="16"/>
  <c r="J160" i="16"/>
  <c r="G232" i="16"/>
  <c r="H148" i="16"/>
  <c r="J162" i="16"/>
  <c r="N243" i="16"/>
  <c r="N166" i="16"/>
  <c r="M163" i="16"/>
  <c r="G252" i="16"/>
  <c r="I149" i="16"/>
  <c r="G197" i="16"/>
  <c r="P176" i="16"/>
  <c r="N182" i="16"/>
  <c r="O175" i="16"/>
  <c r="I162" i="16"/>
  <c r="P172" i="16"/>
  <c r="L248" i="16"/>
  <c r="L201" i="16"/>
  <c r="L224" i="16"/>
  <c r="I193" i="16"/>
  <c r="M249" i="16"/>
  <c r="M186" i="16"/>
  <c r="H228" i="16"/>
  <c r="L235" i="16"/>
  <c r="G201" i="16"/>
  <c r="L174" i="16"/>
  <c r="M157" i="16"/>
  <c r="N258" i="16"/>
  <c r="G194" i="16"/>
  <c r="P222" i="16"/>
  <c r="F158" i="16"/>
  <c r="G199" i="16"/>
  <c r="N157" i="16"/>
  <c r="I181" i="16"/>
  <c r="H215" i="16"/>
  <c r="F246" i="16"/>
  <c r="N211" i="16"/>
  <c r="N187" i="16"/>
  <c r="G257" i="16"/>
  <c r="N251" i="16"/>
  <c r="I183" i="16"/>
  <c r="L173" i="16"/>
  <c r="O253" i="16"/>
  <c r="F232" i="16"/>
  <c r="N178" i="16"/>
  <c r="M253" i="16"/>
  <c r="N179" i="16"/>
  <c r="I187" i="16"/>
  <c r="L258" i="16"/>
  <c r="N247" i="16"/>
  <c r="M229" i="16"/>
  <c r="H159" i="16"/>
  <c r="N203" i="16"/>
  <c r="J147" i="16"/>
  <c r="G176" i="16"/>
  <c r="O261" i="16"/>
  <c r="I235" i="16"/>
  <c r="H246" i="16"/>
  <c r="P200" i="16"/>
  <c r="M170" i="16"/>
  <c r="L181" i="16"/>
  <c r="N219" i="16"/>
  <c r="J163" i="16"/>
  <c r="N164" i="16"/>
  <c r="O232" i="16"/>
  <c r="I148" i="16"/>
  <c r="P216" i="16"/>
  <c r="J236" i="16"/>
  <c r="L159" i="16"/>
  <c r="H183" i="16"/>
  <c r="M154" i="16"/>
  <c r="G242" i="16"/>
  <c r="G238" i="16"/>
  <c r="J205" i="16"/>
  <c r="O165" i="16"/>
  <c r="I172" i="16"/>
  <c r="G211" i="16"/>
  <c r="J196" i="16"/>
  <c r="L180" i="16"/>
  <c r="N168" i="16"/>
  <c r="O164" i="16"/>
  <c r="O199" i="16"/>
  <c r="G200" i="16"/>
  <c r="J209" i="16"/>
  <c r="I177" i="16"/>
  <c r="H238" i="16"/>
  <c r="P147" i="16"/>
  <c r="J228" i="16"/>
  <c r="M218" i="16"/>
  <c r="G244" i="16"/>
  <c r="P166" i="16"/>
  <c r="I230" i="16"/>
  <c r="L165" i="16"/>
  <c r="G191" i="16"/>
  <c r="O237" i="16"/>
  <c r="J183" i="16"/>
  <c r="F240" i="16"/>
  <c r="F168" i="16"/>
  <c r="G217" i="16"/>
  <c r="F170" i="16"/>
  <c r="P199" i="16"/>
  <c r="G227" i="16"/>
  <c r="P168" i="16"/>
  <c r="H203" i="16"/>
  <c r="F169" i="16"/>
  <c r="P186" i="16"/>
  <c r="O196" i="16"/>
  <c r="L207" i="16"/>
  <c r="F194" i="16"/>
  <c r="N184" i="16"/>
  <c r="I186" i="16"/>
  <c r="I161" i="16"/>
  <c r="L192" i="16"/>
  <c r="G160" i="16"/>
  <c r="H194" i="16"/>
  <c r="O162" i="16"/>
  <c r="O217" i="16"/>
  <c r="F165" i="16"/>
  <c r="F147" i="16"/>
  <c r="N185" i="16"/>
  <c r="N191" i="16"/>
  <c r="N245" i="16"/>
  <c r="J166" i="16"/>
  <c r="L219" i="16"/>
  <c r="L259" i="16"/>
  <c r="H210" i="16"/>
  <c r="J179" i="16"/>
  <c r="L212" i="16"/>
  <c r="F190" i="16"/>
  <c r="G256" i="16"/>
  <c r="H179" i="16"/>
  <c r="G214" i="16"/>
  <c r="F160" i="16"/>
  <c r="N172" i="16"/>
  <c r="I179" i="16"/>
  <c r="M237" i="16"/>
  <c r="P160" i="16"/>
  <c r="O148" i="16"/>
  <c r="G202" i="16"/>
  <c r="F163" i="16"/>
  <c r="F251" i="16"/>
  <c r="F206" i="16"/>
  <c r="F177" i="16"/>
  <c r="H170" i="16"/>
  <c r="I184" i="16"/>
  <c r="M208" i="16"/>
  <c r="G216" i="16"/>
  <c r="H260" i="16"/>
  <c r="L198" i="16"/>
  <c r="N222" i="16"/>
  <c r="O185" i="16"/>
  <c r="F188" i="16"/>
  <c r="O177" i="16"/>
  <c r="G243" i="16"/>
  <c r="H156" i="16"/>
  <c r="O183" i="16"/>
  <c r="N150" i="16"/>
  <c r="F212" i="16"/>
  <c r="L220" i="16"/>
  <c r="L231" i="16"/>
  <c r="G183" i="16"/>
  <c r="J219" i="16"/>
  <c r="F164" i="16"/>
  <c r="H213" i="16"/>
  <c r="H196" i="16"/>
  <c r="M262" i="16"/>
  <c r="O193" i="16"/>
  <c r="H230" i="16"/>
  <c r="L233" i="16"/>
  <c r="J238" i="16"/>
  <c r="I206" i="16"/>
  <c r="O178" i="16"/>
  <c r="H189" i="16"/>
  <c r="J176" i="16"/>
  <c r="G261" i="16"/>
  <c r="N255" i="16"/>
  <c r="M199" i="16"/>
  <c r="J210" i="16"/>
  <c r="J180" i="16"/>
  <c r="L216" i="16"/>
  <c r="J174" i="16"/>
  <c r="H255" i="16"/>
  <c r="M159" i="16"/>
  <c r="L222" i="16"/>
  <c r="M160" i="16"/>
  <c r="I200" i="16"/>
  <c r="O244" i="16"/>
  <c r="O225" i="16"/>
  <c r="J227" i="16"/>
  <c r="H180" i="16"/>
  <c r="J170" i="16"/>
  <c r="F255" i="16"/>
  <c r="G159" i="16"/>
  <c r="J218" i="16"/>
  <c r="M215" i="16"/>
  <c r="G149" i="16"/>
  <c r="F216" i="16"/>
  <c r="F182" i="16"/>
  <c r="G228" i="16"/>
  <c r="M227" i="16"/>
  <c r="P194" i="16"/>
  <c r="M188" i="16"/>
  <c r="H236" i="16"/>
  <c r="I204" i="16"/>
  <c r="P185" i="16"/>
  <c r="J231" i="16"/>
  <c r="J229" i="16"/>
  <c r="P184" i="16"/>
  <c r="I190" i="16"/>
  <c r="N151" i="16"/>
  <c r="G262" i="16"/>
  <c r="O188" i="16"/>
  <c r="I164" i="16"/>
  <c r="M220" i="16"/>
  <c r="J242" i="16"/>
  <c r="M182" i="16"/>
  <c r="P197" i="16"/>
  <c r="P201" i="16"/>
  <c r="N228" i="16"/>
  <c r="G193" i="16"/>
  <c r="O172" i="16"/>
  <c r="F148" i="16"/>
  <c r="L166" i="16"/>
  <c r="L148" i="16"/>
  <c r="I224" i="16"/>
  <c r="I241" i="16"/>
  <c r="O180" i="16"/>
  <c r="O166" i="16"/>
  <c r="F245" i="16"/>
  <c r="O241" i="16"/>
  <c r="H152" i="16"/>
  <c r="L225" i="16"/>
  <c r="O214" i="16"/>
  <c r="M258" i="16"/>
  <c r="N183" i="16"/>
  <c r="M245" i="16"/>
  <c r="P218" i="16"/>
  <c r="G241" i="16"/>
  <c r="J175" i="16"/>
  <c r="L239" i="16"/>
  <c r="O171" i="16"/>
  <c r="L202" i="16"/>
  <c r="G212" i="16"/>
  <c r="G245" i="16"/>
  <c r="F213" i="16"/>
  <c r="I247" i="16"/>
  <c r="N193" i="16"/>
  <c r="L238" i="16"/>
  <c r="M187" i="16"/>
  <c r="L197" i="16"/>
  <c r="H211" i="16"/>
  <c r="I194" i="16"/>
  <c r="J165" i="16"/>
  <c r="P161" i="16"/>
  <c r="I188" i="16"/>
  <c r="L209" i="16"/>
  <c r="F204" i="16"/>
  <c r="J216" i="16"/>
  <c r="H200" i="16"/>
  <c r="M261" i="16"/>
  <c r="I250" i="16"/>
  <c r="J217" i="16"/>
  <c r="N223" i="16"/>
  <c r="F149" i="16"/>
  <c r="G171" i="16"/>
  <c r="M233" i="16"/>
  <c r="L228" i="16"/>
  <c r="P221" i="16"/>
  <c r="G163" i="16"/>
  <c r="J259" i="16"/>
  <c r="M228" i="16"/>
  <c r="F166" i="16"/>
  <c r="M259" i="16"/>
  <c r="N250" i="16"/>
  <c r="I258" i="16"/>
  <c r="M223" i="16"/>
  <c r="L194" i="16"/>
  <c r="G182" i="16"/>
  <c r="F178" i="16"/>
  <c r="G162" i="16"/>
  <c r="M204" i="16"/>
  <c r="J169" i="16"/>
  <c r="J158" i="16"/>
  <c r="H222" i="16"/>
  <c r="M161" i="16"/>
  <c r="O170" i="16"/>
  <c r="H261" i="16"/>
  <c r="O252" i="16"/>
  <c r="O161" i="16"/>
  <c r="M156" i="16"/>
  <c r="H227" i="16"/>
  <c r="J230" i="16"/>
  <c r="P156" i="16"/>
  <c r="H193" i="16"/>
  <c r="H175" i="16"/>
  <c r="L250" i="16"/>
  <c r="M178" i="16"/>
  <c r="L187" i="16"/>
  <c r="N213" i="16"/>
  <c r="F201" i="16"/>
  <c r="I220" i="16"/>
  <c r="L221" i="16"/>
  <c r="F257" i="16"/>
  <c r="O179" i="16"/>
  <c r="O256" i="16"/>
  <c r="J258" i="16"/>
  <c r="N201" i="16"/>
  <c r="N215" i="16"/>
  <c r="F226" i="16"/>
  <c r="O167" i="16"/>
  <c r="O150" i="16"/>
  <c r="G169" i="16"/>
  <c r="N171" i="16"/>
  <c r="N153" i="16"/>
  <c r="G225" i="16"/>
  <c r="F181" i="16"/>
  <c r="F153" i="16"/>
  <c r="F159" i="16"/>
  <c r="I249" i="16"/>
  <c r="G219" i="16"/>
  <c r="N152" i="16"/>
  <c r="J244" i="16"/>
  <c r="M171" i="16"/>
  <c r="L260" i="16"/>
  <c r="G154" i="16"/>
  <c r="L152" i="16"/>
  <c r="L240" i="16"/>
  <c r="J224" i="16"/>
  <c r="I209" i="16"/>
  <c r="F218" i="16"/>
  <c r="L256" i="16"/>
  <c r="I254" i="16"/>
  <c r="I147" i="16"/>
  <c r="H186" i="16"/>
  <c r="M162" i="16"/>
  <c r="L255" i="16"/>
  <c r="F237" i="16"/>
  <c r="H153" i="16"/>
  <c r="I252" i="16"/>
  <c r="F250" i="16"/>
  <c r="F222" i="16"/>
  <c r="O212" i="16"/>
  <c r="J221" i="16"/>
  <c r="I155" i="16"/>
  <c r="L167" i="16"/>
  <c r="H157" i="16"/>
  <c r="L249" i="16"/>
  <c r="H240" i="16"/>
  <c r="O236" i="16"/>
  <c r="O258" i="16"/>
  <c r="M251" i="16"/>
  <c r="I217" i="16"/>
  <c r="H225" i="16"/>
  <c r="G208" i="16"/>
  <c r="L153" i="16"/>
  <c r="I238" i="16"/>
  <c r="H216" i="16"/>
  <c r="P154" i="16"/>
  <c r="F156" i="16"/>
  <c r="P175" i="16"/>
  <c r="F155" i="16"/>
  <c r="H218" i="16"/>
  <c r="G215" i="16"/>
  <c r="O200" i="16"/>
  <c r="O248" i="16"/>
  <c r="L158" i="16"/>
  <c r="N246" i="16"/>
  <c r="N190" i="16"/>
  <c r="L245" i="16"/>
  <c r="P162" i="16"/>
  <c r="N148" i="16"/>
  <c r="J172" i="16"/>
  <c r="N217" i="16"/>
  <c r="G247" i="16"/>
  <c r="J197" i="16"/>
  <c r="M175" i="16"/>
  <c r="J177" i="16"/>
  <c r="N156" i="16"/>
  <c r="M197" i="16"/>
  <c r="H191" i="16"/>
  <c r="G220" i="16"/>
  <c r="G255" i="16"/>
  <c r="I244" i="16"/>
  <c r="F195" i="16"/>
  <c r="N163" i="16"/>
  <c r="O228" i="16"/>
  <c r="L172" i="16"/>
  <c r="I219" i="16"/>
  <c r="I166" i="16"/>
  <c r="P170" i="16"/>
  <c r="M217" i="16"/>
  <c r="P203" i="16"/>
  <c r="O234" i="16"/>
  <c r="F220" i="16"/>
  <c r="G248" i="16"/>
  <c r="G246" i="16"/>
  <c r="L149" i="16"/>
  <c r="J189" i="16"/>
  <c r="L176" i="16"/>
  <c r="M185" i="16"/>
  <c r="H208" i="16"/>
  <c r="G165" i="16"/>
  <c r="F191" i="16"/>
  <c r="F187" i="16"/>
  <c r="F235" i="16"/>
  <c r="L163" i="16"/>
  <c r="I208" i="16"/>
  <c r="O156" i="16"/>
  <c r="G178" i="16"/>
  <c r="I156" i="16"/>
  <c r="O233" i="16"/>
  <c r="P150" i="16"/>
  <c r="P211" i="16"/>
  <c r="G172" i="16"/>
  <c r="I168" i="16"/>
  <c r="O218" i="16"/>
  <c r="J164" i="16"/>
  <c r="N212" i="16"/>
  <c r="M158" i="16"/>
  <c r="M242" i="16"/>
  <c r="O163" i="16"/>
  <c r="N256" i="16"/>
  <c r="H195" i="16"/>
  <c r="J190" i="16"/>
  <c r="G260" i="16"/>
  <c r="J195" i="16"/>
  <c r="I246" i="16"/>
  <c r="N194" i="16"/>
  <c r="P192" i="16"/>
  <c r="I212" i="16"/>
  <c r="M216" i="16"/>
  <c r="P189" i="16"/>
  <c r="F203" i="16"/>
  <c r="H242" i="16"/>
  <c r="I158" i="16"/>
  <c r="L184" i="16"/>
  <c r="P163" i="16"/>
  <c r="P204" i="16"/>
  <c r="G250" i="16"/>
  <c r="O222" i="16"/>
  <c r="G173" i="16"/>
  <c r="H243" i="16"/>
  <c r="O223" i="16"/>
  <c r="I225" i="16"/>
  <c r="G240" i="16"/>
  <c r="F180" i="16"/>
  <c r="L200" i="16"/>
  <c r="J235" i="16"/>
  <c r="H221" i="16"/>
  <c r="F167" i="16"/>
  <c r="J243" i="16"/>
  <c r="G249" i="16"/>
  <c r="F243" i="16"/>
  <c r="J148" i="16"/>
  <c r="N235" i="16"/>
  <c r="P177" i="16"/>
  <c r="J257" i="16"/>
  <c r="L164" i="16"/>
  <c r="M247" i="16"/>
  <c r="H233" i="16"/>
  <c r="O242" i="16"/>
  <c r="G239" i="16"/>
  <c r="J188" i="16"/>
  <c r="J239" i="16"/>
  <c r="J226" i="16"/>
  <c r="O174" i="16"/>
  <c r="H161" i="16"/>
  <c r="M221" i="16"/>
  <c r="M203" i="16"/>
  <c r="I229" i="16"/>
  <c r="L175" i="16"/>
  <c r="M194" i="16"/>
  <c r="M225" i="16"/>
  <c r="J191" i="16"/>
  <c r="N188" i="16"/>
  <c r="L150" i="16"/>
  <c r="M192" i="16"/>
  <c r="M190" i="16"/>
  <c r="H172" i="16"/>
  <c r="L185" i="16"/>
  <c r="M210" i="16"/>
  <c r="J151" i="16"/>
  <c r="F223" i="16"/>
  <c r="M244" i="16"/>
  <c r="G207" i="16"/>
  <c r="O169" i="16"/>
  <c r="G174" i="16"/>
  <c r="H197" i="16"/>
  <c r="H169" i="16"/>
  <c r="O151" i="16"/>
  <c r="M240" i="16"/>
  <c r="L243" i="16"/>
  <c r="O186" i="16"/>
  <c r="M254" i="16"/>
  <c r="N155" i="16"/>
  <c r="M205" i="16"/>
  <c r="F247" i="16"/>
  <c r="L195" i="16"/>
  <c r="M198" i="16"/>
  <c r="L178" i="16"/>
  <c r="O198" i="16"/>
  <c r="J153" i="16"/>
  <c r="O173" i="16"/>
  <c r="L169" i="16"/>
  <c r="M148" i="16"/>
  <c r="N237" i="16"/>
  <c r="H252" i="16"/>
  <c r="H166" i="16"/>
  <c r="H182" i="16"/>
  <c r="J204" i="16"/>
  <c r="G167" i="16"/>
  <c r="G222" i="16"/>
  <c r="O230" i="16"/>
  <c r="I170" i="16"/>
  <c r="I237" i="16"/>
  <c r="P198" i="16"/>
  <c r="G235" i="16"/>
  <c r="J215" i="16"/>
  <c r="N147" i="16"/>
  <c r="M260" i="16"/>
  <c r="M241" i="16"/>
  <c r="L211" i="16"/>
  <c r="I180" i="16"/>
  <c r="G164" i="16"/>
  <c r="I196" i="16"/>
  <c r="N260" i="16"/>
  <c r="I239" i="16"/>
  <c r="J186" i="16"/>
  <c r="N154" i="16"/>
  <c r="L226" i="16"/>
  <c r="J248" i="16"/>
  <c r="L210" i="16"/>
  <c r="I167" i="16"/>
  <c r="I213" i="16"/>
  <c r="L229" i="16"/>
  <c r="M173" i="16"/>
  <c r="F179" i="16"/>
  <c r="M183" i="16"/>
  <c r="M165" i="16"/>
  <c r="N173" i="16"/>
  <c r="L252" i="16"/>
  <c r="P159" i="16"/>
  <c r="I240" i="16"/>
  <c r="N176" i="16"/>
  <c r="H219" i="16"/>
  <c r="O149" i="16"/>
  <c r="H214" i="16"/>
  <c r="I218" i="16"/>
  <c r="M193" i="16"/>
  <c r="L247" i="16"/>
  <c r="F229" i="16"/>
  <c r="H167" i="16"/>
  <c r="J232" i="16"/>
  <c r="L217" i="16"/>
  <c r="G180" i="16"/>
  <c r="H155" i="16"/>
  <c r="O219" i="16"/>
  <c r="F200" i="16"/>
  <c r="F214" i="16"/>
  <c r="L170" i="16"/>
  <c r="H168" i="16"/>
  <c r="J220" i="16"/>
  <c r="F262" i="16"/>
  <c r="N224" i="16"/>
  <c r="H247" i="16"/>
  <c r="O249" i="16"/>
  <c r="O197" i="16"/>
  <c r="H235" i="16"/>
  <c r="M174" i="16"/>
  <c r="F244" i="16"/>
  <c r="O190" i="16"/>
  <c r="L257" i="16"/>
  <c r="O208" i="16"/>
  <c r="M153" i="16"/>
  <c r="L193" i="16"/>
  <c r="I171" i="16"/>
  <c r="H162" i="16"/>
  <c r="O215" i="16"/>
  <c r="N244" i="16"/>
  <c r="J152" i="16"/>
  <c r="N239" i="16"/>
  <c r="I197" i="16"/>
  <c r="J251" i="16"/>
  <c r="M214" i="16"/>
  <c r="I243" i="16"/>
  <c r="N158" i="16"/>
  <c r="J260" i="16"/>
  <c r="F186" i="16"/>
  <c r="P181" i="16"/>
  <c r="I253" i="16"/>
  <c r="I215" i="16"/>
  <c r="O262" i="16"/>
  <c r="P226" i="16"/>
  <c r="G251" i="16"/>
  <c r="L227" i="16"/>
  <c r="N259" i="16"/>
  <c r="H165" i="16"/>
  <c r="I210" i="16"/>
  <c r="P165" i="16"/>
  <c r="H176" i="16"/>
  <c r="O209" i="16"/>
  <c r="N162" i="16"/>
  <c r="N216" i="16"/>
  <c r="N207" i="16"/>
  <c r="G253" i="16"/>
  <c r="I245" i="16"/>
  <c r="G233" i="16"/>
  <c r="L242" i="16"/>
  <c r="J150" i="16"/>
  <c r="M191" i="16"/>
  <c r="O211" i="16"/>
  <c r="H150" i="16"/>
  <c r="M238" i="16"/>
  <c r="J252" i="16"/>
  <c r="P193" i="16"/>
  <c r="G161" i="16"/>
  <c r="L206" i="16"/>
  <c r="I152" i="16"/>
  <c r="O182" i="16"/>
  <c r="H241" i="16"/>
  <c r="G179" i="16"/>
  <c r="O250" i="16"/>
  <c r="M209" i="16"/>
  <c r="F189" i="16"/>
  <c r="J214" i="16"/>
  <c r="G206" i="16"/>
  <c r="N234" i="16"/>
  <c r="F208" i="16"/>
  <c r="G150" i="16"/>
  <c r="I223" i="16"/>
  <c r="F221" i="16"/>
  <c r="H245" i="16"/>
  <c r="N231" i="16"/>
  <c r="J159" i="16"/>
  <c r="N165" i="16"/>
  <c r="N160" i="16"/>
  <c r="O240" i="16"/>
  <c r="P148" i="16"/>
  <c r="H154" i="16"/>
  <c r="J245" i="16"/>
  <c r="O192" i="16"/>
  <c r="M151" i="16"/>
  <c r="L262" i="16"/>
  <c r="J246" i="16"/>
  <c r="N252" i="16"/>
  <c r="O168" i="16"/>
  <c r="I169" i="16"/>
  <c r="M257" i="16"/>
  <c r="G158" i="16"/>
  <c r="O203" i="16"/>
  <c r="I211" i="16"/>
  <c r="P191" i="16"/>
  <c r="F175" i="16"/>
  <c r="N253" i="16"/>
  <c r="J187" i="16"/>
  <c r="H251" i="16"/>
  <c r="M219" i="16"/>
  <c r="H201" i="16"/>
  <c r="F238" i="16"/>
  <c r="J203" i="16"/>
  <c r="H256" i="16"/>
  <c r="F172" i="16"/>
  <c r="G184" i="16"/>
  <c r="O157" i="16"/>
  <c r="O210" i="16"/>
  <c r="L189" i="16"/>
  <c r="P183" i="16"/>
  <c r="F209" i="16"/>
  <c r="F185" i="16"/>
  <c r="J199" i="16"/>
  <c r="F230" i="16"/>
  <c r="G209" i="16"/>
  <c r="G181" i="16"/>
  <c r="J168" i="16"/>
  <c r="L261" i="16"/>
  <c r="I185" i="16"/>
  <c r="F211" i="16"/>
  <c r="M177" i="16"/>
  <c r="F219" i="16"/>
  <c r="M167" i="16"/>
  <c r="M213" i="16"/>
  <c r="F210" i="16"/>
  <c r="G223" i="16"/>
  <c r="M152" i="16"/>
  <c r="M235" i="16"/>
  <c r="H239" i="16"/>
  <c r="N210" i="16"/>
  <c r="H253" i="16"/>
  <c r="J222" i="16"/>
  <c r="G236" i="16"/>
  <c r="O216" i="16"/>
  <c r="N186" i="16"/>
  <c r="H244" i="16"/>
  <c r="I154" i="16"/>
  <c r="H178" i="16"/>
  <c r="J233" i="16"/>
  <c r="F192" i="16"/>
  <c r="L161" i="16"/>
  <c r="P155" i="16"/>
  <c r="I199" i="16"/>
  <c r="L183" i="16"/>
  <c r="N261" i="16"/>
  <c r="I262" i="16"/>
  <c r="N199" i="16"/>
  <c r="P182" i="16"/>
  <c r="G166" i="16"/>
  <c r="J250" i="16"/>
  <c r="L157" i="16"/>
  <c r="F154" i="16"/>
  <c r="L154" i="16"/>
  <c r="H207" i="16"/>
  <c r="H171" i="16"/>
  <c r="J223" i="16"/>
  <c r="N227" i="16"/>
  <c r="I150" i="16"/>
  <c r="L177" i="16"/>
  <c r="F241" i="16"/>
  <c r="O153" i="16"/>
  <c r="G192" i="16"/>
  <c r="M231" i="16"/>
  <c r="N248" i="16"/>
  <c r="H231" i="16"/>
  <c r="G224" i="16"/>
  <c r="N198" i="16"/>
  <c r="N205" i="16"/>
  <c r="L188" i="16"/>
  <c r="H229" i="16"/>
  <c r="I163" i="16"/>
  <c r="N169" i="16"/>
  <c r="F207" i="16"/>
  <c r="P231" i="16"/>
  <c r="J261" i="16"/>
  <c r="J154" i="16"/>
  <c r="M201" i="16"/>
  <c r="I165" i="16"/>
  <c r="P219" i="16"/>
  <c r="M166" i="16"/>
  <c r="F151" i="16"/>
  <c r="O255" i="16"/>
  <c r="F202" i="16"/>
  <c r="J249" i="16"/>
  <c r="J241" i="16"/>
  <c r="H190" i="16"/>
  <c r="G157" i="16"/>
  <c r="H158" i="16"/>
  <c r="L218" i="16"/>
  <c r="I182" i="16"/>
  <c r="J212" i="16"/>
  <c r="H204" i="16"/>
  <c r="H220" i="16"/>
  <c r="F157" i="16"/>
  <c r="I153" i="16"/>
  <c r="G203" i="16"/>
  <c r="N242" i="16"/>
  <c r="F233" i="16"/>
  <c r="O184" i="16"/>
  <c r="J181" i="16"/>
  <c r="N238" i="16"/>
  <c r="H226" i="16"/>
  <c r="M246" i="16"/>
  <c r="H198" i="16"/>
  <c r="N197" i="16"/>
  <c r="J171" i="16"/>
  <c r="L156" i="16"/>
  <c r="J255" i="16"/>
  <c r="G259" i="16"/>
  <c r="L232" i="16"/>
  <c r="J237" i="16"/>
  <c r="J198" i="16"/>
  <c r="N214" i="16"/>
  <c r="N220" i="16"/>
  <c r="N170" i="16"/>
  <c r="P195" i="16"/>
  <c r="I178" i="16"/>
  <c r="J60" i="12"/>
  <c r="K60" i="12" s="1"/>
  <c r="L60" i="12" s="1"/>
  <c r="J79" i="33"/>
  <c r="K79" i="33" s="1"/>
  <c r="L79" i="33" s="1"/>
  <c r="J89" i="12"/>
  <c r="K89" i="12" s="1"/>
  <c r="L89" i="12" s="1"/>
  <c r="J78" i="33"/>
  <c r="K78" i="33" s="1"/>
  <c r="L78" i="33" s="1"/>
  <c r="J89" i="34"/>
  <c r="K89" i="34" s="1"/>
  <c r="L89" i="34" s="1"/>
  <c r="J67" i="33"/>
  <c r="K67" i="33" s="1"/>
  <c r="L67" i="33" s="1"/>
  <c r="J82" i="33"/>
  <c r="K82" i="33" s="1"/>
  <c r="L82" i="33" s="1"/>
  <c r="J2" i="30"/>
  <c r="K2" i="30" s="1"/>
  <c r="L2" i="30" s="1"/>
  <c r="J2" i="34"/>
  <c r="K2" i="34" s="1"/>
  <c r="J84" i="33"/>
  <c r="K84" i="33" s="1"/>
  <c r="L84" i="33" s="1"/>
  <c r="J88" i="33"/>
  <c r="K88" i="33" s="1"/>
  <c r="L88" i="33" s="1"/>
  <c r="J89" i="9"/>
  <c r="K89" i="9" s="1"/>
  <c r="L89" i="9" s="1"/>
  <c r="J62" i="33"/>
  <c r="K62" i="33" s="1"/>
  <c r="L62" i="33" s="1"/>
  <c r="J2" i="13"/>
  <c r="K2" i="13" s="1"/>
  <c r="L2" i="13" s="1"/>
  <c r="J61" i="33"/>
  <c r="K61" i="33" s="1"/>
  <c r="L61" i="33" s="1"/>
  <c r="J87" i="33"/>
  <c r="K87" i="33" s="1"/>
  <c r="L87" i="33" s="1"/>
  <c r="J83" i="33"/>
  <c r="K83" i="33" s="1"/>
  <c r="L83" i="33" s="1"/>
  <c r="J80" i="33"/>
  <c r="K80" i="33" s="1"/>
  <c r="L80" i="33" s="1"/>
  <c r="J72" i="33"/>
  <c r="K72" i="33" s="1"/>
  <c r="L72" i="33" s="1"/>
  <c r="J63" i="33"/>
  <c r="K63" i="33" s="1"/>
  <c r="L63" i="33" s="1"/>
  <c r="J65" i="33"/>
  <c r="K65" i="33" s="1"/>
  <c r="L65" i="33" s="1"/>
  <c r="J60" i="33"/>
  <c r="K60" i="33" s="1"/>
  <c r="L60" i="33" s="1"/>
  <c r="J64" i="33"/>
  <c r="K64" i="33" s="1"/>
  <c r="L64" i="33" s="1"/>
  <c r="J68" i="33"/>
  <c r="K68" i="33" s="1"/>
  <c r="L68" i="33" s="1"/>
  <c r="J70" i="33"/>
  <c r="K70" i="33" s="1"/>
  <c r="L70" i="33" s="1"/>
  <c r="J69" i="33"/>
  <c r="K69" i="33" s="1"/>
  <c r="L69" i="33" s="1"/>
  <c r="J112" i="34"/>
  <c r="K112" i="34" s="1"/>
  <c r="J110" i="31"/>
  <c r="K110" i="31" s="1"/>
  <c r="L110" i="31" s="1"/>
  <c r="J102" i="13"/>
  <c r="K102" i="13" s="1"/>
  <c r="L102" i="13" s="1"/>
  <c r="J60" i="34"/>
  <c r="K60" i="34" s="1"/>
  <c r="J66" i="9"/>
  <c r="K66" i="9" s="1"/>
  <c r="L66" i="9" s="1"/>
  <c r="I46" i="6"/>
  <c r="D46" i="23"/>
  <c r="J46" i="31"/>
  <c r="K46" i="31" s="1"/>
  <c r="L46" i="31" s="1"/>
  <c r="J112" i="11"/>
  <c r="K112" i="11" s="1"/>
  <c r="L112" i="11" s="1"/>
  <c r="I72" i="6"/>
  <c r="D72" i="23"/>
  <c r="J114" i="13"/>
  <c r="K114" i="13" s="1"/>
  <c r="L114" i="13" s="1"/>
  <c r="J45" i="12"/>
  <c r="K45" i="12" s="1"/>
  <c r="L45" i="12" s="1"/>
  <c r="J50" i="31"/>
  <c r="K50" i="31" s="1"/>
  <c r="L50" i="31" s="1"/>
  <c r="I54" i="6"/>
  <c r="D54" i="23"/>
  <c r="I113" i="2"/>
  <c r="D113" i="22"/>
  <c r="J30" i="31"/>
  <c r="K30" i="31" s="1"/>
  <c r="L30" i="31" s="1"/>
  <c r="I33" i="2"/>
  <c r="D33" i="22"/>
  <c r="J31" i="13"/>
  <c r="K31" i="13" s="1"/>
  <c r="L31" i="13" s="1"/>
  <c r="J117" i="11"/>
  <c r="K117" i="11" s="1"/>
  <c r="L117" i="11" s="1"/>
  <c r="J53" i="8"/>
  <c r="K53" i="8" s="1"/>
  <c r="L53" i="8" s="1"/>
  <c r="J54" i="34"/>
  <c r="K54" i="34" s="1"/>
  <c r="L54" i="34" s="1"/>
  <c r="J97" i="31"/>
  <c r="K97" i="31" s="1"/>
  <c r="L97" i="31" s="1"/>
  <c r="J73" i="11"/>
  <c r="K73" i="11" s="1"/>
  <c r="L73" i="11" s="1"/>
  <c r="J106" i="31"/>
  <c r="K106" i="31" s="1"/>
  <c r="L106" i="31" s="1"/>
  <c r="J68" i="32"/>
  <c r="K68" i="32" s="1"/>
  <c r="L68" i="32" s="1"/>
  <c r="J92" i="12"/>
  <c r="K92" i="12" s="1"/>
  <c r="L92" i="12" s="1"/>
  <c r="J59" i="13"/>
  <c r="K59" i="13" s="1"/>
  <c r="L59" i="13" s="1"/>
  <c r="J78" i="34"/>
  <c r="K78" i="34" s="1"/>
  <c r="L78" i="34" s="1"/>
  <c r="J44" i="13"/>
  <c r="K44" i="13" s="1"/>
  <c r="L44" i="13" s="1"/>
  <c r="I14" i="2"/>
  <c r="D14" i="22"/>
  <c r="J76" i="31"/>
  <c r="K76" i="31" s="1"/>
  <c r="L76" i="31" s="1"/>
  <c r="J19" i="33"/>
  <c r="K19" i="33" s="1"/>
  <c r="L19" i="33" s="1"/>
  <c r="J8" i="33"/>
  <c r="K8" i="33" s="1"/>
  <c r="L8" i="33" s="1"/>
  <c r="J56" i="13"/>
  <c r="K56" i="13" s="1"/>
  <c r="L56" i="13" s="1"/>
  <c r="H111" i="6"/>
  <c r="J67" i="34"/>
  <c r="K67" i="34" s="1"/>
  <c r="L67" i="34" s="1"/>
  <c r="J67" i="9"/>
  <c r="K67" i="9" s="1"/>
  <c r="L67" i="9" s="1"/>
  <c r="J106" i="13"/>
  <c r="K106" i="13" s="1"/>
  <c r="L106" i="13" s="1"/>
  <c r="J37" i="30"/>
  <c r="K37" i="30" s="1"/>
  <c r="L37" i="30" s="1"/>
  <c r="J48" i="8"/>
  <c r="K48" i="8" s="1"/>
  <c r="L48" i="8" s="1"/>
  <c r="J30" i="11"/>
  <c r="K30" i="11" s="1"/>
  <c r="L30" i="11" s="1"/>
  <c r="I90" i="2"/>
  <c r="D90" i="22"/>
  <c r="J40" i="32"/>
  <c r="K40" i="32" s="1"/>
  <c r="L40" i="32" s="1"/>
  <c r="I99" i="6"/>
  <c r="D99" i="23"/>
  <c r="J109" i="32"/>
  <c r="K109" i="32" s="1"/>
  <c r="L109" i="32" s="1"/>
  <c r="J51" i="30"/>
  <c r="K51" i="30" s="1"/>
  <c r="L51" i="30" s="1"/>
  <c r="M3" i="22"/>
  <c r="J61" i="11"/>
  <c r="K61" i="11" s="1"/>
  <c r="L61" i="11" s="1"/>
  <c r="J29" i="11"/>
  <c r="K29" i="11" s="1"/>
  <c r="L29" i="11" s="1"/>
  <c r="J6" i="33"/>
  <c r="K6" i="33" s="1"/>
  <c r="L6" i="33" s="1"/>
  <c r="J80" i="32"/>
  <c r="K80" i="32" s="1"/>
  <c r="L80" i="32" s="1"/>
  <c r="J75" i="33"/>
  <c r="K75" i="33" s="1"/>
  <c r="L75" i="33" s="1"/>
  <c r="J32" i="11"/>
  <c r="K32" i="11" s="1"/>
  <c r="L32" i="11" s="1"/>
  <c r="J76" i="12"/>
  <c r="K76" i="12" s="1"/>
  <c r="L76" i="12" s="1"/>
  <c r="J14" i="11"/>
  <c r="K14" i="11" s="1"/>
  <c r="L14" i="11" s="1"/>
  <c r="J23" i="9"/>
  <c r="K23" i="9" s="1"/>
  <c r="L23" i="9" s="1"/>
  <c r="H73" i="6"/>
  <c r="J39" i="34"/>
  <c r="K39" i="34" s="1"/>
  <c r="L39" i="34" s="1"/>
  <c r="J114" i="31"/>
  <c r="K114" i="31" s="1"/>
  <c r="L114" i="31" s="1"/>
  <c r="D110" i="22"/>
  <c r="I110" i="2"/>
  <c r="J43" i="34"/>
  <c r="K43" i="34" s="1"/>
  <c r="L43" i="34" s="1"/>
  <c r="J22" i="33"/>
  <c r="K22" i="33" s="1"/>
  <c r="L22" i="33" s="1"/>
  <c r="J105" i="9"/>
  <c r="K105" i="9" s="1"/>
  <c r="L105" i="9" s="1"/>
  <c r="H81" i="6"/>
  <c r="J12" i="33"/>
  <c r="K12" i="33" s="1"/>
  <c r="L12" i="33" s="1"/>
  <c r="J83" i="8"/>
  <c r="K83" i="8" s="1"/>
  <c r="L83" i="8" s="1"/>
  <c r="J57" i="33"/>
  <c r="K57" i="33" s="1"/>
  <c r="L57" i="33" s="1"/>
  <c r="J13" i="33"/>
  <c r="K13" i="33" s="1"/>
  <c r="L13" i="33" s="1"/>
  <c r="J33" i="33"/>
  <c r="K33" i="33" s="1"/>
  <c r="L33" i="33" s="1"/>
  <c r="J4" i="32"/>
  <c r="K4" i="32" s="1"/>
  <c r="L4" i="32" s="1"/>
  <c r="J81" i="9"/>
  <c r="K81" i="9" s="1"/>
  <c r="L81" i="9" s="1"/>
  <c r="P140" i="16"/>
  <c r="BT39" i="29"/>
  <c r="BT71" i="29"/>
  <c r="F71" i="29" s="1"/>
  <c r="J114" i="34"/>
  <c r="K114" i="34" s="1"/>
  <c r="L114" i="34" s="1"/>
  <c r="J69" i="30"/>
  <c r="K69" i="30" s="1"/>
  <c r="L69" i="30" s="1"/>
  <c r="J94" i="9"/>
  <c r="K94" i="9" s="1"/>
  <c r="L94" i="9" s="1"/>
  <c r="D52" i="22"/>
  <c r="I52" i="2"/>
  <c r="I64" i="2"/>
  <c r="D64" i="22"/>
  <c r="J64" i="34"/>
  <c r="K64" i="34" s="1"/>
  <c r="L64" i="34" s="1"/>
  <c r="J81" i="12"/>
  <c r="K81" i="12" s="1"/>
  <c r="L81" i="12" s="1"/>
  <c r="D105" i="22"/>
  <c r="I105" i="2"/>
  <c r="J50" i="11"/>
  <c r="K50" i="11" s="1"/>
  <c r="L50" i="11" s="1"/>
  <c r="J12" i="31"/>
  <c r="K12" i="31" s="1"/>
  <c r="L12" i="31" s="1"/>
  <c r="J10" i="12"/>
  <c r="K10" i="12" s="1"/>
  <c r="L10" i="12" s="1"/>
  <c r="J41" i="12"/>
  <c r="K41" i="12" s="1"/>
  <c r="L41" i="12" s="1"/>
  <c r="J22" i="11"/>
  <c r="K22" i="11" s="1"/>
  <c r="L22" i="11" s="1"/>
  <c r="J75" i="13"/>
  <c r="K75" i="13" s="1"/>
  <c r="L75" i="13" s="1"/>
  <c r="J14" i="13"/>
  <c r="K14" i="13" s="1"/>
  <c r="L14" i="13" s="1"/>
  <c r="J56" i="32"/>
  <c r="K56" i="32" s="1"/>
  <c r="L56" i="32" s="1"/>
  <c r="J57" i="32"/>
  <c r="K57" i="32" s="1"/>
  <c r="L57" i="32" s="1"/>
  <c r="J94" i="8"/>
  <c r="K94" i="8" s="1"/>
  <c r="L94" i="8" s="1"/>
  <c r="J70" i="8"/>
  <c r="K70" i="8" s="1"/>
  <c r="L70" i="8" s="1"/>
  <c r="J36" i="9"/>
  <c r="K36" i="9" s="1"/>
  <c r="L36" i="9" s="1"/>
  <c r="J85" i="11"/>
  <c r="K85" i="11" s="1"/>
  <c r="L85" i="11" s="1"/>
  <c r="J108" i="30"/>
  <c r="K108" i="30" s="1"/>
  <c r="L108" i="30" s="1"/>
  <c r="J64" i="11"/>
  <c r="K64" i="11" s="1"/>
  <c r="L64" i="11" s="1"/>
  <c r="R104" i="16"/>
  <c r="J109" i="12"/>
  <c r="K109" i="12" s="1"/>
  <c r="L109" i="12" s="1"/>
  <c r="J100" i="13"/>
  <c r="K100" i="13" s="1"/>
  <c r="L100" i="13" s="1"/>
  <c r="J112" i="31"/>
  <c r="K112" i="31" s="1"/>
  <c r="L112" i="31" s="1"/>
  <c r="I36" i="2"/>
  <c r="D36" i="22"/>
  <c r="J85" i="12"/>
  <c r="K85" i="12" s="1"/>
  <c r="L85" i="12" s="1"/>
  <c r="J96" i="30"/>
  <c r="K96" i="30" s="1"/>
  <c r="L96" i="30" s="1"/>
  <c r="J16" i="8"/>
  <c r="K16" i="8" s="1"/>
  <c r="L16" i="8" s="1"/>
  <c r="J93" i="13"/>
  <c r="K93" i="13" s="1"/>
  <c r="L93" i="13" s="1"/>
  <c r="J29" i="33"/>
  <c r="K29" i="33" s="1"/>
  <c r="L29" i="33" s="1"/>
  <c r="I37" i="2"/>
  <c r="D37" i="22"/>
  <c r="J85" i="33"/>
  <c r="K85" i="33" s="1"/>
  <c r="L85" i="33" s="1"/>
  <c r="J91" i="31"/>
  <c r="K91" i="31" s="1"/>
  <c r="L91" i="31" s="1"/>
  <c r="J83" i="31"/>
  <c r="K83" i="31" s="1"/>
  <c r="L83" i="31" s="1"/>
  <c r="I111" i="2"/>
  <c r="D111" i="22"/>
  <c r="J52" i="8"/>
  <c r="K52" i="8" s="1"/>
  <c r="L52" i="8" s="1"/>
  <c r="J43" i="12"/>
  <c r="K43" i="12" s="1"/>
  <c r="L43" i="12" s="1"/>
  <c r="J12" i="32"/>
  <c r="K12" i="32" s="1"/>
  <c r="L12" i="32" s="1"/>
  <c r="J96" i="11"/>
  <c r="K96" i="11" s="1"/>
  <c r="L96" i="11" s="1"/>
  <c r="J10" i="9"/>
  <c r="K10" i="9" s="1"/>
  <c r="L10" i="9" s="1"/>
  <c r="J95" i="11"/>
  <c r="K95" i="11" s="1"/>
  <c r="L95" i="11" s="1"/>
  <c r="J51" i="12"/>
  <c r="K51" i="12" s="1"/>
  <c r="L51" i="12" s="1"/>
  <c r="J28" i="32"/>
  <c r="K28" i="32" s="1"/>
  <c r="L28" i="32" s="1"/>
  <c r="J108" i="32"/>
  <c r="K108" i="32" s="1"/>
  <c r="L108" i="32" s="1"/>
  <c r="J55" i="32"/>
  <c r="K55" i="32" s="1"/>
  <c r="L55" i="32" s="1"/>
  <c r="P118" i="16"/>
  <c r="BT17" i="29"/>
  <c r="BT49" i="29"/>
  <c r="F49" i="29" s="1"/>
  <c r="I74" i="6"/>
  <c r="D74" i="23"/>
  <c r="J60" i="8"/>
  <c r="K60" i="8" s="1"/>
  <c r="L60" i="8" s="1"/>
  <c r="J84" i="11"/>
  <c r="K84" i="11" s="1"/>
  <c r="L84" i="11" s="1"/>
  <c r="J4" i="34"/>
  <c r="K4" i="34" s="1"/>
  <c r="L4" i="34" s="1"/>
  <c r="I15" i="2"/>
  <c r="D15" i="22"/>
  <c r="I95" i="2"/>
  <c r="D95" i="22"/>
  <c r="P115" i="16"/>
  <c r="BT46" i="29"/>
  <c r="F46" i="29" s="1"/>
  <c r="BT14" i="29"/>
  <c r="J40" i="12"/>
  <c r="K40" i="12" s="1"/>
  <c r="L40" i="12" s="1"/>
  <c r="J37" i="32"/>
  <c r="K37" i="32" s="1"/>
  <c r="L37" i="32" s="1"/>
  <c r="J57" i="13"/>
  <c r="K57" i="13" s="1"/>
  <c r="L57" i="13" s="1"/>
  <c r="J63" i="11"/>
  <c r="K63" i="11" s="1"/>
  <c r="L63" i="11" s="1"/>
  <c r="I89" i="2"/>
  <c r="D89" i="22"/>
  <c r="I53" i="6"/>
  <c r="D53" i="23"/>
  <c r="J39" i="32"/>
  <c r="K39" i="32" s="1"/>
  <c r="L39" i="32" s="1"/>
  <c r="J109" i="8"/>
  <c r="K109" i="8" s="1"/>
  <c r="L109" i="8" s="1"/>
  <c r="J97" i="8"/>
  <c r="K97" i="8" s="1"/>
  <c r="L97" i="8" s="1"/>
  <c r="J50" i="12"/>
  <c r="K50" i="12" s="1"/>
  <c r="L50" i="12" s="1"/>
  <c r="J99" i="30"/>
  <c r="K99" i="30" s="1"/>
  <c r="L99" i="30" s="1"/>
  <c r="I108" i="2"/>
  <c r="D108" i="22"/>
  <c r="H68" i="6"/>
  <c r="J2" i="12"/>
  <c r="K2" i="12" s="1"/>
  <c r="L2" i="12" s="1"/>
  <c r="D75" i="22"/>
  <c r="I75" i="2"/>
  <c r="J68" i="30"/>
  <c r="K68" i="30" s="1"/>
  <c r="L68" i="30" s="1"/>
  <c r="J10" i="32"/>
  <c r="K10" i="32" s="1"/>
  <c r="L10" i="32" s="1"/>
  <c r="J101" i="30"/>
  <c r="K101" i="30" s="1"/>
  <c r="L101" i="30" s="1"/>
  <c r="J80" i="8"/>
  <c r="K80" i="8" s="1"/>
  <c r="L80" i="8" s="1"/>
  <c r="J86" i="12"/>
  <c r="K86" i="12" s="1"/>
  <c r="L86" i="12" s="1"/>
  <c r="J35" i="9"/>
  <c r="K35" i="9" s="1"/>
  <c r="L35" i="9" s="1"/>
  <c r="J70" i="30"/>
  <c r="K70" i="30" s="1"/>
  <c r="L70" i="30" s="1"/>
  <c r="J35" i="33"/>
  <c r="K35" i="33" s="1"/>
  <c r="L35" i="33" s="1"/>
  <c r="J113" i="12"/>
  <c r="K113" i="12" s="1"/>
  <c r="L113" i="12" s="1"/>
  <c r="J5" i="9"/>
  <c r="K5" i="9" s="1"/>
  <c r="L5" i="9" s="1"/>
  <c r="J86" i="8"/>
  <c r="K86" i="8" s="1"/>
  <c r="L86" i="8" s="1"/>
  <c r="J51" i="8"/>
  <c r="K51" i="8" s="1"/>
  <c r="L51" i="8" s="1"/>
  <c r="J103" i="34"/>
  <c r="K103" i="34" s="1"/>
  <c r="L103" i="34" s="1"/>
  <c r="I105" i="6"/>
  <c r="D105" i="23"/>
  <c r="J89" i="32"/>
  <c r="K89" i="32" s="1"/>
  <c r="L89" i="32" s="1"/>
  <c r="P121" i="16"/>
  <c r="BT52" i="29"/>
  <c r="F52" i="29" s="1"/>
  <c r="BT20" i="29"/>
  <c r="J41" i="30"/>
  <c r="K41" i="30" s="1"/>
  <c r="L41" i="30" s="1"/>
  <c r="J11" i="32"/>
  <c r="K11" i="32" s="1"/>
  <c r="L11" i="32" s="1"/>
  <c r="J84" i="12"/>
  <c r="K84" i="12" s="1"/>
  <c r="L84" i="12" s="1"/>
  <c r="J32" i="12"/>
  <c r="K32" i="12" s="1"/>
  <c r="L32" i="12" s="1"/>
  <c r="J28" i="31"/>
  <c r="K28" i="31" s="1"/>
  <c r="L28" i="31" s="1"/>
  <c r="P130" i="16"/>
  <c r="BT29" i="29"/>
  <c r="BT61" i="29"/>
  <c r="F61" i="29" s="1"/>
  <c r="J28" i="8"/>
  <c r="K28" i="8" s="1"/>
  <c r="L28" i="8" s="1"/>
  <c r="J51" i="33"/>
  <c r="K51" i="33" s="1"/>
  <c r="L51" i="33" s="1"/>
  <c r="J23" i="30"/>
  <c r="K23" i="30" s="1"/>
  <c r="L23" i="30" s="1"/>
  <c r="J16" i="32"/>
  <c r="K16" i="32" s="1"/>
  <c r="L16" i="32" s="1"/>
  <c r="I38" i="2"/>
  <c r="D38" i="22"/>
  <c r="J44" i="9"/>
  <c r="K44" i="9" s="1"/>
  <c r="L44" i="9" s="1"/>
  <c r="P116" i="16"/>
  <c r="BT47" i="29"/>
  <c r="F47" i="29" s="1"/>
  <c r="BT15" i="29"/>
  <c r="J28" i="34"/>
  <c r="K28" i="34" s="1"/>
  <c r="L28" i="34" s="1"/>
  <c r="J42" i="34"/>
  <c r="K42" i="34" s="1"/>
  <c r="J14" i="31"/>
  <c r="K14" i="31" s="1"/>
  <c r="L14" i="31" s="1"/>
  <c r="J109" i="11"/>
  <c r="K109" i="11" s="1"/>
  <c r="L109" i="11" s="1"/>
  <c r="J26" i="30"/>
  <c r="K26" i="30" s="1"/>
  <c r="L26" i="30" s="1"/>
  <c r="J28" i="33"/>
  <c r="K28" i="33" s="1"/>
  <c r="L28" i="33" s="1"/>
  <c r="J17" i="30"/>
  <c r="K17" i="30" s="1"/>
  <c r="L17" i="30" s="1"/>
  <c r="J62" i="32"/>
  <c r="K62" i="32" s="1"/>
  <c r="L62" i="32" s="1"/>
  <c r="R84" i="16"/>
  <c r="J110" i="9"/>
  <c r="K110" i="9" s="1"/>
  <c r="L110" i="9" s="1"/>
  <c r="J87" i="9"/>
  <c r="K87" i="9" s="1"/>
  <c r="L87" i="9" s="1"/>
  <c r="J40" i="34"/>
  <c r="K40" i="34" s="1"/>
  <c r="L40" i="34" s="1"/>
  <c r="J59" i="30"/>
  <c r="K59" i="30" s="1"/>
  <c r="L59" i="30" s="1"/>
  <c r="J61" i="32"/>
  <c r="K61" i="32" s="1"/>
  <c r="L61" i="32" s="1"/>
  <c r="I117" i="6"/>
  <c r="D117" i="23"/>
  <c r="J108" i="8"/>
  <c r="K108" i="8" s="1"/>
  <c r="L108" i="8" s="1"/>
  <c r="J85" i="9"/>
  <c r="K85" i="9" s="1"/>
  <c r="L85" i="9" s="1"/>
  <c r="J76" i="11"/>
  <c r="K76" i="11" s="1"/>
  <c r="L76" i="11" s="1"/>
  <c r="H23" i="6"/>
  <c r="J54" i="8"/>
  <c r="K54" i="8" s="1"/>
  <c r="L54" i="8" s="1"/>
  <c r="J102" i="32"/>
  <c r="K102" i="32" s="1"/>
  <c r="L102" i="32" s="1"/>
  <c r="J111" i="32"/>
  <c r="K111" i="32" s="1"/>
  <c r="L111" i="32" s="1"/>
  <c r="J107" i="8"/>
  <c r="K107" i="8" s="1"/>
  <c r="L107" i="8" s="1"/>
  <c r="J82" i="31"/>
  <c r="K82" i="31" s="1"/>
  <c r="L82" i="31" s="1"/>
  <c r="J15" i="34"/>
  <c r="K15" i="34" s="1"/>
  <c r="L15" i="34" s="1"/>
  <c r="J42" i="13"/>
  <c r="K42" i="13" s="1"/>
  <c r="L42" i="13" s="1"/>
  <c r="J62" i="31"/>
  <c r="K62" i="31" s="1"/>
  <c r="L62" i="31" s="1"/>
  <c r="J56" i="31"/>
  <c r="K56" i="31" s="1"/>
  <c r="L56" i="31" s="1"/>
  <c r="D35" i="22"/>
  <c r="I35" i="2"/>
  <c r="H112" i="6"/>
  <c r="J103" i="8"/>
  <c r="K103" i="8" s="1"/>
  <c r="L103" i="8" s="1"/>
  <c r="J98" i="9"/>
  <c r="K98" i="9" s="1"/>
  <c r="L98" i="9" s="1"/>
  <c r="I16" i="2"/>
  <c r="D16" i="22"/>
  <c r="J104" i="11"/>
  <c r="K104" i="11" s="1"/>
  <c r="L104" i="11" s="1"/>
  <c r="J2" i="9"/>
  <c r="K2" i="9" s="1"/>
  <c r="L2" i="9" s="1"/>
  <c r="J104" i="8"/>
  <c r="K104" i="8" s="1"/>
  <c r="L104" i="8" s="1"/>
  <c r="J10" i="13"/>
  <c r="K10" i="13" s="1"/>
  <c r="L10" i="13" s="1"/>
  <c r="J7" i="12"/>
  <c r="K7" i="12" s="1"/>
  <c r="L7" i="12" s="1"/>
  <c r="J7" i="13"/>
  <c r="K7" i="13" s="1"/>
  <c r="L7" i="13" s="1"/>
  <c r="J44" i="12"/>
  <c r="K44" i="12" s="1"/>
  <c r="L44" i="12" s="1"/>
  <c r="J77" i="31"/>
  <c r="K77" i="31" s="1"/>
  <c r="L77" i="31" s="1"/>
  <c r="H103" i="6"/>
  <c r="J32" i="34"/>
  <c r="K32" i="34" s="1"/>
  <c r="L32" i="34" s="1"/>
  <c r="I100" i="2"/>
  <c r="D100" i="22"/>
  <c r="J53" i="12"/>
  <c r="K53" i="12" s="1"/>
  <c r="L53" i="12" s="1"/>
  <c r="J95" i="32"/>
  <c r="K95" i="32" s="1"/>
  <c r="L95" i="32" s="1"/>
  <c r="J29" i="34"/>
  <c r="K29" i="34" s="1"/>
  <c r="L29" i="34" s="1"/>
  <c r="J115" i="13"/>
  <c r="K115" i="13" s="1"/>
  <c r="L115" i="13" s="1"/>
  <c r="BA403" i="28"/>
  <c r="BA428" i="28"/>
  <c r="BS11" i="29"/>
  <c r="P113" i="16"/>
  <c r="BT44" i="29"/>
  <c r="F44" i="29" s="1"/>
  <c r="BT12" i="29"/>
  <c r="J24" i="33"/>
  <c r="K24" i="33" s="1"/>
  <c r="L24" i="33" s="1"/>
  <c r="J63" i="32"/>
  <c r="K63" i="32" s="1"/>
  <c r="L63" i="32" s="1"/>
  <c r="J23" i="12"/>
  <c r="K23" i="12" s="1"/>
  <c r="L23" i="12" s="1"/>
  <c r="J66" i="32"/>
  <c r="K66" i="32" s="1"/>
  <c r="L66" i="32" s="1"/>
  <c r="J82" i="8"/>
  <c r="K82" i="8" s="1"/>
  <c r="L82" i="8" s="1"/>
  <c r="J61" i="9"/>
  <c r="K61" i="9" s="1"/>
  <c r="L61" i="9" s="1"/>
  <c r="J7" i="33"/>
  <c r="K7" i="33" s="1"/>
  <c r="L7" i="33" s="1"/>
  <c r="J36" i="11"/>
  <c r="K36" i="11" s="1"/>
  <c r="L36" i="11" s="1"/>
  <c r="J81" i="31"/>
  <c r="K81" i="31" s="1"/>
  <c r="L81" i="31" s="1"/>
  <c r="J103" i="31"/>
  <c r="K103" i="31" s="1"/>
  <c r="L103" i="31" s="1"/>
  <c r="J31" i="31"/>
  <c r="K31" i="31" s="1"/>
  <c r="L31" i="31" s="1"/>
  <c r="J36" i="34"/>
  <c r="K36" i="34" s="1"/>
  <c r="L36" i="34" s="1"/>
  <c r="H70" i="6"/>
  <c r="J24" i="9"/>
  <c r="K24" i="9" s="1"/>
  <c r="L24" i="9" s="1"/>
  <c r="I2" i="2"/>
  <c r="D2" i="22"/>
  <c r="I51" i="6"/>
  <c r="D51" i="23"/>
  <c r="J4" i="11"/>
  <c r="K4" i="11" s="1"/>
  <c r="L4" i="11" s="1"/>
  <c r="I58" i="6"/>
  <c r="D58" i="23"/>
  <c r="J88" i="11"/>
  <c r="K88" i="11" s="1"/>
  <c r="L88" i="11" s="1"/>
  <c r="J59" i="11"/>
  <c r="K59" i="11" s="1"/>
  <c r="L59" i="11" s="1"/>
  <c r="H106" i="6"/>
  <c r="J71" i="31"/>
  <c r="K71" i="31" s="1"/>
  <c r="L71" i="31" s="1"/>
  <c r="J30" i="12"/>
  <c r="K30" i="12" s="1"/>
  <c r="L30" i="12" s="1"/>
  <c r="J10" i="30"/>
  <c r="K10" i="30" s="1"/>
  <c r="L10" i="30" s="1"/>
  <c r="J72" i="8"/>
  <c r="K72" i="8" s="1"/>
  <c r="L72" i="8" s="1"/>
  <c r="J31" i="8"/>
  <c r="K31" i="8" s="1"/>
  <c r="L31" i="8" s="1"/>
  <c r="J87" i="11"/>
  <c r="K87" i="11" s="1"/>
  <c r="L87" i="11" s="1"/>
  <c r="J11" i="12"/>
  <c r="K11" i="12" s="1"/>
  <c r="L11" i="12" s="1"/>
  <c r="I116" i="2"/>
  <c r="D116" i="22"/>
  <c r="H43" i="6"/>
  <c r="J34" i="9"/>
  <c r="K34" i="9" s="1"/>
  <c r="L34" i="9" s="1"/>
  <c r="J115" i="8"/>
  <c r="K115" i="8" s="1"/>
  <c r="L115" i="8" s="1"/>
  <c r="I22" i="6"/>
  <c r="D22" i="23"/>
  <c r="I44" i="2"/>
  <c r="D44" i="22"/>
  <c r="J76" i="13"/>
  <c r="K76" i="13" s="1"/>
  <c r="L76" i="13" s="1"/>
  <c r="P129" i="16"/>
  <c r="BT60" i="29"/>
  <c r="F60" i="29" s="1"/>
  <c r="BT28" i="29"/>
  <c r="H87" i="6"/>
  <c r="H32" i="6"/>
  <c r="J91" i="8"/>
  <c r="K91" i="8" s="1"/>
  <c r="L91" i="8" s="1"/>
  <c r="J3" i="12"/>
  <c r="K3" i="12" s="1"/>
  <c r="L3" i="12" s="1"/>
  <c r="J33" i="32"/>
  <c r="K33" i="32" s="1"/>
  <c r="L33" i="32" s="1"/>
  <c r="H79" i="6"/>
  <c r="J39" i="8"/>
  <c r="K39" i="8" s="1"/>
  <c r="L39" i="8" s="1"/>
  <c r="J29" i="8"/>
  <c r="K29" i="8" s="1"/>
  <c r="L29" i="8" s="1"/>
  <c r="J57" i="34"/>
  <c r="K57" i="34" s="1"/>
  <c r="L57" i="34" s="1"/>
  <c r="J77" i="9"/>
  <c r="K77" i="9" s="1"/>
  <c r="L77" i="9" s="1"/>
  <c r="J50" i="9"/>
  <c r="K50" i="9" s="1"/>
  <c r="L50" i="9" s="1"/>
  <c r="J15" i="30"/>
  <c r="K15" i="30" s="1"/>
  <c r="L15" i="30" s="1"/>
  <c r="I97" i="2"/>
  <c r="D97" i="22"/>
  <c r="J46" i="30"/>
  <c r="K46" i="30" s="1"/>
  <c r="L46" i="30" s="1"/>
  <c r="J72" i="34"/>
  <c r="K72" i="34" s="1"/>
  <c r="L72" i="34" s="1"/>
  <c r="J5" i="8"/>
  <c r="K5" i="8" s="1"/>
  <c r="L5" i="8" s="1"/>
  <c r="I109" i="2"/>
  <c r="D109" i="22"/>
  <c r="J16" i="11"/>
  <c r="K16" i="11" s="1"/>
  <c r="L16" i="11" s="1"/>
  <c r="I85" i="6"/>
  <c r="D85" i="23"/>
  <c r="J104" i="34"/>
  <c r="K104" i="34" s="1"/>
  <c r="J19" i="9"/>
  <c r="K19" i="9" s="1"/>
  <c r="L19" i="9" s="1"/>
  <c r="I6" i="2"/>
  <c r="D6" i="22"/>
  <c r="J91" i="9"/>
  <c r="K91" i="9" s="1"/>
  <c r="L91" i="9" s="1"/>
  <c r="J57" i="31"/>
  <c r="K57" i="31" s="1"/>
  <c r="L57" i="31" s="1"/>
  <c r="J42" i="33"/>
  <c r="K42" i="33" s="1"/>
  <c r="L42" i="33" s="1"/>
  <c r="J4" i="33"/>
  <c r="K4" i="33" s="1"/>
  <c r="L4" i="33" s="1"/>
  <c r="J111" i="31"/>
  <c r="K111" i="31" s="1"/>
  <c r="L111" i="31" s="1"/>
  <c r="I60" i="23"/>
  <c r="D80" i="22"/>
  <c r="I80" i="2"/>
  <c r="J114" i="8"/>
  <c r="K114" i="8" s="1"/>
  <c r="L114" i="8" s="1"/>
  <c r="J68" i="12"/>
  <c r="K68" i="12" s="1"/>
  <c r="L68" i="12" s="1"/>
  <c r="H102" i="6"/>
  <c r="J94" i="13"/>
  <c r="K94" i="13" s="1"/>
  <c r="L94" i="13" s="1"/>
  <c r="I81" i="2"/>
  <c r="D81" i="22"/>
  <c r="J22" i="32"/>
  <c r="K22" i="32" s="1"/>
  <c r="L22" i="32" s="1"/>
  <c r="J62" i="9"/>
  <c r="K62" i="9" s="1"/>
  <c r="L62" i="9" s="1"/>
  <c r="J81" i="13"/>
  <c r="K81" i="13" s="1"/>
  <c r="L81" i="13" s="1"/>
  <c r="J6" i="30"/>
  <c r="K6" i="30" s="1"/>
  <c r="L6" i="30" s="1"/>
  <c r="J18" i="34"/>
  <c r="K18" i="34" s="1"/>
  <c r="L18" i="34" s="1"/>
  <c r="J34" i="30"/>
  <c r="K34" i="30" s="1"/>
  <c r="L34" i="30" s="1"/>
  <c r="J6" i="12"/>
  <c r="K6" i="12" s="1"/>
  <c r="L6" i="12" s="1"/>
  <c r="J68" i="13"/>
  <c r="K68" i="13" s="1"/>
  <c r="L68" i="13" s="1"/>
  <c r="J65" i="12"/>
  <c r="K65" i="12" s="1"/>
  <c r="L65" i="12" s="1"/>
  <c r="H89" i="6"/>
  <c r="J51" i="11"/>
  <c r="K51" i="11" s="1"/>
  <c r="L51" i="11" s="1"/>
  <c r="J8" i="12"/>
  <c r="K8" i="12" s="1"/>
  <c r="L8" i="12" s="1"/>
  <c r="J43" i="33"/>
  <c r="K43" i="33" s="1"/>
  <c r="L43" i="33" s="1"/>
  <c r="J109" i="13"/>
  <c r="K109" i="13" s="1"/>
  <c r="L109" i="13" s="1"/>
  <c r="J79" i="8"/>
  <c r="K79" i="8" s="1"/>
  <c r="L79" i="8" s="1"/>
  <c r="J112" i="13"/>
  <c r="K112" i="13" s="1"/>
  <c r="L112" i="13" s="1"/>
  <c r="J87" i="34"/>
  <c r="K87" i="34" s="1"/>
  <c r="D12" i="22"/>
  <c r="I12" i="2"/>
  <c r="J36" i="13"/>
  <c r="K36" i="13" s="1"/>
  <c r="L36" i="13" s="1"/>
  <c r="J73" i="12"/>
  <c r="K73" i="12" s="1"/>
  <c r="L73" i="12" s="1"/>
  <c r="J51" i="9"/>
  <c r="K51" i="9" s="1"/>
  <c r="L51" i="9" s="1"/>
  <c r="D115" i="22"/>
  <c r="I115" i="2"/>
  <c r="J19" i="34"/>
  <c r="K19" i="34" s="1"/>
  <c r="L19" i="34" s="1"/>
  <c r="J13" i="13"/>
  <c r="K13" i="13" s="1"/>
  <c r="L13" i="13" s="1"/>
  <c r="J111" i="9"/>
  <c r="K111" i="9" s="1"/>
  <c r="L111" i="9" s="1"/>
  <c r="J46" i="13"/>
  <c r="K46" i="13" s="1"/>
  <c r="L46" i="13" s="1"/>
  <c r="J101" i="13"/>
  <c r="K101" i="13" s="1"/>
  <c r="L101" i="13" s="1"/>
  <c r="J6" i="34"/>
  <c r="K6" i="34" s="1"/>
  <c r="L6" i="34" s="1"/>
  <c r="J88" i="31"/>
  <c r="K88" i="31" s="1"/>
  <c r="L88" i="31" s="1"/>
  <c r="J92" i="34"/>
  <c r="K92" i="34" s="1"/>
  <c r="L92" i="34" s="1"/>
  <c r="D70" i="22"/>
  <c r="I70" i="2"/>
  <c r="J111" i="8"/>
  <c r="K111" i="8" s="1"/>
  <c r="L111" i="8" s="1"/>
  <c r="D98" i="22"/>
  <c r="I98" i="2"/>
  <c r="J35" i="11"/>
  <c r="K35" i="11" s="1"/>
  <c r="L35" i="11" s="1"/>
  <c r="J59" i="12"/>
  <c r="K59" i="12" s="1"/>
  <c r="L59" i="12" s="1"/>
  <c r="J58" i="30"/>
  <c r="K58" i="30" s="1"/>
  <c r="L58" i="30" s="1"/>
  <c r="I16" i="6"/>
  <c r="D16" i="23"/>
  <c r="I26" i="2"/>
  <c r="D26" i="22"/>
  <c r="J39" i="9"/>
  <c r="K39" i="9" s="1"/>
  <c r="L39" i="9" s="1"/>
  <c r="I8" i="6"/>
  <c r="D8" i="23"/>
  <c r="J69" i="31"/>
  <c r="K69" i="31" s="1"/>
  <c r="L69" i="31" s="1"/>
  <c r="J117" i="32"/>
  <c r="K117" i="32" s="1"/>
  <c r="L117" i="32" s="1"/>
  <c r="J82" i="13"/>
  <c r="K82" i="13" s="1"/>
  <c r="L82" i="13" s="1"/>
  <c r="J34" i="33"/>
  <c r="K34" i="33" s="1"/>
  <c r="L34" i="33" s="1"/>
  <c r="J91" i="11"/>
  <c r="K91" i="11" s="1"/>
  <c r="L91" i="11" s="1"/>
  <c r="J86" i="13"/>
  <c r="K86" i="13" s="1"/>
  <c r="L86" i="13" s="1"/>
  <c r="J15" i="13"/>
  <c r="K15" i="13" s="1"/>
  <c r="L15" i="13" s="1"/>
  <c r="J79" i="34"/>
  <c r="K79" i="34" s="1"/>
  <c r="J48" i="32"/>
  <c r="K48" i="32" s="1"/>
  <c r="L48" i="32" s="1"/>
  <c r="J89" i="8"/>
  <c r="K89" i="8" s="1"/>
  <c r="L89" i="8" s="1"/>
  <c r="D49" i="23"/>
  <c r="D102" i="22"/>
  <c r="I102" i="2"/>
  <c r="I57" i="2"/>
  <c r="D57" i="22"/>
  <c r="J31" i="9"/>
  <c r="K31" i="9" s="1"/>
  <c r="L31" i="9" s="1"/>
  <c r="J7" i="8"/>
  <c r="K7" i="8" s="1"/>
  <c r="L7" i="8" s="1"/>
  <c r="J17" i="8"/>
  <c r="K17" i="8" s="1"/>
  <c r="L17" i="8" s="1"/>
  <c r="J9" i="13"/>
  <c r="K9" i="13" s="1"/>
  <c r="L9" i="13" s="1"/>
  <c r="I40" i="2"/>
  <c r="D40" i="22"/>
  <c r="I11" i="6"/>
  <c r="E11" i="23" s="1"/>
  <c r="D11" i="23"/>
  <c r="J109" i="30"/>
  <c r="K109" i="30" s="1"/>
  <c r="L109" i="30" s="1"/>
  <c r="J98" i="13"/>
  <c r="K98" i="13" s="1"/>
  <c r="L98" i="13" s="1"/>
  <c r="J26" i="33"/>
  <c r="K26" i="33" s="1"/>
  <c r="L26" i="33" s="1"/>
  <c r="P136" i="16"/>
  <c r="BT35" i="29"/>
  <c r="BT67" i="29"/>
  <c r="F67" i="29" s="1"/>
  <c r="J116" i="8"/>
  <c r="K116" i="8" s="1"/>
  <c r="L116" i="8" s="1"/>
  <c r="J45" i="30"/>
  <c r="K45" i="30" s="1"/>
  <c r="L45" i="30" s="1"/>
  <c r="I25" i="2"/>
  <c r="D25" i="22"/>
  <c r="J44" i="11"/>
  <c r="K44" i="11" s="1"/>
  <c r="L44" i="11" s="1"/>
  <c r="M5" i="22"/>
  <c r="J55" i="11"/>
  <c r="K55" i="11" s="1"/>
  <c r="L55" i="11" s="1"/>
  <c r="J61" i="13"/>
  <c r="K61" i="13" s="1"/>
  <c r="L61" i="13" s="1"/>
  <c r="R106" i="16"/>
  <c r="P132" i="16"/>
  <c r="BT31" i="29"/>
  <c r="BT63" i="29"/>
  <c r="F63" i="29" s="1"/>
  <c r="J25" i="12"/>
  <c r="K25" i="12" s="1"/>
  <c r="L25" i="12" s="1"/>
  <c r="J109" i="34"/>
  <c r="K109" i="34" s="1"/>
  <c r="L109" i="34" s="1"/>
  <c r="I108" i="6"/>
  <c r="J79" i="13"/>
  <c r="K79" i="13" s="1"/>
  <c r="L79" i="13" s="1"/>
  <c r="I101" i="2"/>
  <c r="D101" i="22"/>
  <c r="J113" i="34"/>
  <c r="K113" i="34" s="1"/>
  <c r="L113" i="34" s="1"/>
  <c r="J47" i="31"/>
  <c r="K47" i="31" s="1"/>
  <c r="L47" i="31" s="1"/>
  <c r="J49" i="32"/>
  <c r="K49" i="32" s="1"/>
  <c r="L49" i="32" s="1"/>
  <c r="J6" i="31"/>
  <c r="K6" i="31" s="1"/>
  <c r="L6" i="31" s="1"/>
  <c r="J79" i="9"/>
  <c r="K79" i="9" s="1"/>
  <c r="L79" i="9" s="1"/>
  <c r="J26" i="8"/>
  <c r="K26" i="8" s="1"/>
  <c r="L26" i="8" s="1"/>
  <c r="J86" i="31"/>
  <c r="K86" i="31" s="1"/>
  <c r="L86" i="31" s="1"/>
  <c r="J55" i="9"/>
  <c r="K55" i="9" s="1"/>
  <c r="L55" i="9" s="1"/>
  <c r="J105" i="34"/>
  <c r="K105" i="34" s="1"/>
  <c r="L105" i="34" s="1"/>
  <c r="J50" i="13"/>
  <c r="K50" i="13" s="1"/>
  <c r="L50" i="13" s="1"/>
  <c r="J42" i="12"/>
  <c r="K42" i="12" s="1"/>
  <c r="L42" i="12" s="1"/>
  <c r="J62" i="13"/>
  <c r="K62" i="13" s="1"/>
  <c r="L62" i="13" s="1"/>
  <c r="J84" i="13"/>
  <c r="K84" i="13" s="1"/>
  <c r="L84" i="13" s="1"/>
  <c r="J15" i="31"/>
  <c r="K15" i="31" s="1"/>
  <c r="L15" i="31" s="1"/>
  <c r="J113" i="8"/>
  <c r="K113" i="8" s="1"/>
  <c r="L113" i="8" s="1"/>
  <c r="J38" i="8"/>
  <c r="K38" i="8" s="1"/>
  <c r="L38" i="8" s="1"/>
  <c r="I31" i="23"/>
  <c r="I50" i="6"/>
  <c r="D50" i="23"/>
  <c r="J57" i="9"/>
  <c r="K57" i="9" s="1"/>
  <c r="L57" i="9" s="1"/>
  <c r="J92" i="30"/>
  <c r="K92" i="30" s="1"/>
  <c r="L92" i="30" s="1"/>
  <c r="J103" i="9"/>
  <c r="K103" i="9" s="1"/>
  <c r="L103" i="9" s="1"/>
  <c r="I64" i="6"/>
  <c r="D64" i="23"/>
  <c r="J117" i="34"/>
  <c r="K117" i="34" s="1"/>
  <c r="L117" i="34" s="1"/>
  <c r="J49" i="13"/>
  <c r="K49" i="13" s="1"/>
  <c r="L49" i="13" s="1"/>
  <c r="J107" i="9"/>
  <c r="K107" i="9" s="1"/>
  <c r="L107" i="9" s="1"/>
  <c r="J57" i="11"/>
  <c r="K57" i="11" s="1"/>
  <c r="L57" i="11" s="1"/>
  <c r="J78" i="30"/>
  <c r="K78" i="30" s="1"/>
  <c r="L78" i="30" s="1"/>
  <c r="H30" i="6"/>
  <c r="J47" i="34"/>
  <c r="K47" i="34" s="1"/>
  <c r="L47" i="34" s="1"/>
  <c r="J63" i="30"/>
  <c r="K63" i="30" s="1"/>
  <c r="L63" i="30" s="1"/>
  <c r="J44" i="31"/>
  <c r="K44" i="31" s="1"/>
  <c r="L44" i="31" s="1"/>
  <c r="J80" i="11"/>
  <c r="K80" i="11" s="1"/>
  <c r="L80" i="11" s="1"/>
  <c r="J115" i="31"/>
  <c r="K115" i="31" s="1"/>
  <c r="L115" i="31" s="1"/>
  <c r="J61" i="34"/>
  <c r="K61" i="34" s="1"/>
  <c r="L61" i="34" s="1"/>
  <c r="J53" i="31"/>
  <c r="K53" i="31" s="1"/>
  <c r="L53" i="31" s="1"/>
  <c r="J106" i="30"/>
  <c r="K106" i="30" s="1"/>
  <c r="L106" i="30" s="1"/>
  <c r="H67" i="6"/>
  <c r="I88" i="2"/>
  <c r="D88" i="22"/>
  <c r="J45" i="33"/>
  <c r="K45" i="33" s="1"/>
  <c r="L45" i="33" s="1"/>
  <c r="J4" i="9"/>
  <c r="K4" i="9" s="1"/>
  <c r="L4" i="9" s="1"/>
  <c r="J54" i="30"/>
  <c r="K54" i="30" s="1"/>
  <c r="L54" i="30" s="1"/>
  <c r="H36" i="6"/>
  <c r="J81" i="11"/>
  <c r="K81" i="11" s="1"/>
  <c r="L81" i="11" s="1"/>
  <c r="P128" i="16"/>
  <c r="BT27" i="29"/>
  <c r="BT59" i="29"/>
  <c r="F59" i="29" s="1"/>
  <c r="J27" i="9"/>
  <c r="K27" i="9" s="1"/>
  <c r="L27" i="9" s="1"/>
  <c r="J47" i="11"/>
  <c r="K47" i="11" s="1"/>
  <c r="L47" i="11" s="1"/>
  <c r="R110" i="16"/>
  <c r="H44" i="6"/>
  <c r="J85" i="30"/>
  <c r="K85" i="30" s="1"/>
  <c r="L85" i="30" s="1"/>
  <c r="J47" i="32"/>
  <c r="K47" i="32" s="1"/>
  <c r="L47" i="32" s="1"/>
  <c r="J91" i="30"/>
  <c r="K91" i="30" s="1"/>
  <c r="L91" i="30" s="1"/>
  <c r="J15" i="32"/>
  <c r="K15" i="32" s="1"/>
  <c r="L15" i="32" s="1"/>
  <c r="J87" i="12"/>
  <c r="K87" i="12" s="1"/>
  <c r="L87" i="12" s="1"/>
  <c r="J3" i="34"/>
  <c r="K3" i="34" s="1"/>
  <c r="I13" i="2"/>
  <c r="D13" i="22"/>
  <c r="J17" i="32"/>
  <c r="K17" i="32" s="1"/>
  <c r="L17" i="32" s="1"/>
  <c r="J98" i="11"/>
  <c r="K98" i="11" s="1"/>
  <c r="L98" i="11" s="1"/>
  <c r="J21" i="11"/>
  <c r="K21" i="11" s="1"/>
  <c r="L21" i="11" s="1"/>
  <c r="J18" i="9"/>
  <c r="K18" i="9" s="1"/>
  <c r="L18" i="9" s="1"/>
  <c r="J107" i="12"/>
  <c r="K107" i="12" s="1"/>
  <c r="L107" i="12" s="1"/>
  <c r="J4" i="31"/>
  <c r="K4" i="31" s="1"/>
  <c r="L4" i="31" s="1"/>
  <c r="J52" i="12"/>
  <c r="K52" i="12" s="1"/>
  <c r="L52" i="12" s="1"/>
  <c r="J31" i="33"/>
  <c r="K31" i="33" s="1"/>
  <c r="L31" i="33" s="1"/>
  <c r="J37" i="11"/>
  <c r="K37" i="11" s="1"/>
  <c r="L37" i="11" s="1"/>
  <c r="D86" i="22"/>
  <c r="I86" i="2"/>
  <c r="J30" i="13"/>
  <c r="K30" i="13" s="1"/>
  <c r="L30" i="13" s="1"/>
  <c r="J17" i="31"/>
  <c r="K17" i="31" s="1"/>
  <c r="L17" i="31" s="1"/>
  <c r="J27" i="33"/>
  <c r="K27" i="33" s="1"/>
  <c r="L27" i="33" s="1"/>
  <c r="J103" i="30"/>
  <c r="K103" i="30" s="1"/>
  <c r="L103" i="30" s="1"/>
  <c r="J56" i="30"/>
  <c r="K56" i="30" s="1"/>
  <c r="L56" i="30" s="1"/>
  <c r="J79" i="30"/>
  <c r="K79" i="30" s="1"/>
  <c r="L79" i="30" s="1"/>
  <c r="J48" i="31"/>
  <c r="K48" i="31" s="1"/>
  <c r="L48" i="31" s="1"/>
  <c r="J104" i="9"/>
  <c r="K104" i="9" s="1"/>
  <c r="L104" i="9" s="1"/>
  <c r="J41" i="9"/>
  <c r="K41" i="9" s="1"/>
  <c r="L41" i="9" s="1"/>
  <c r="I49" i="2"/>
  <c r="D49" i="22"/>
  <c r="D41" i="22"/>
  <c r="I41" i="2"/>
  <c r="D7" i="22"/>
  <c r="I7" i="2"/>
  <c r="J83" i="34"/>
  <c r="K83" i="34" s="1"/>
  <c r="L83" i="34" s="1"/>
  <c r="J90" i="30"/>
  <c r="K90" i="30" s="1"/>
  <c r="L90" i="30" s="1"/>
  <c r="J56" i="12"/>
  <c r="K56" i="12" s="1"/>
  <c r="L56" i="12" s="1"/>
  <c r="J29" i="30"/>
  <c r="K29" i="30" s="1"/>
  <c r="L29" i="30" s="1"/>
  <c r="J12" i="9"/>
  <c r="K12" i="9" s="1"/>
  <c r="L12" i="9" s="1"/>
  <c r="J113" i="11"/>
  <c r="K113" i="11" s="1"/>
  <c r="L113" i="11" s="1"/>
  <c r="J49" i="12"/>
  <c r="K49" i="12" s="1"/>
  <c r="L49" i="12" s="1"/>
  <c r="J77" i="33"/>
  <c r="K77" i="33" s="1"/>
  <c r="L77" i="33" s="1"/>
  <c r="J13" i="8"/>
  <c r="K13" i="8" s="1"/>
  <c r="L13" i="8" s="1"/>
  <c r="J54" i="12"/>
  <c r="K54" i="12" s="1"/>
  <c r="L54" i="12" s="1"/>
  <c r="J12" i="11"/>
  <c r="K12" i="11" s="1"/>
  <c r="L12" i="11" s="1"/>
  <c r="J36" i="31"/>
  <c r="K36" i="31" s="1"/>
  <c r="L36" i="31" s="1"/>
  <c r="J70" i="34"/>
  <c r="K70" i="34" s="1"/>
  <c r="L70" i="34" s="1"/>
  <c r="M2" i="22"/>
  <c r="J101" i="8"/>
  <c r="K101" i="8" s="1"/>
  <c r="L101" i="8" s="1"/>
  <c r="J66" i="11"/>
  <c r="K66" i="11" s="1"/>
  <c r="L66" i="11" s="1"/>
  <c r="J42" i="11"/>
  <c r="K42" i="11" s="1"/>
  <c r="L42" i="11" s="1"/>
  <c r="I107" i="2"/>
  <c r="D107" i="22"/>
  <c r="J112" i="12"/>
  <c r="K112" i="12" s="1"/>
  <c r="L112" i="12" s="1"/>
  <c r="J106" i="11"/>
  <c r="K106" i="11" s="1"/>
  <c r="L106" i="11" s="1"/>
  <c r="J38" i="31"/>
  <c r="K38" i="31" s="1"/>
  <c r="L38" i="31" s="1"/>
  <c r="J28" i="30"/>
  <c r="K28" i="30" s="1"/>
  <c r="L28" i="30" s="1"/>
  <c r="J108" i="13"/>
  <c r="K108" i="13" s="1"/>
  <c r="L108" i="13" s="1"/>
  <c r="H76" i="6"/>
  <c r="J87" i="8"/>
  <c r="K87" i="8" s="1"/>
  <c r="L87" i="8" s="1"/>
  <c r="J33" i="11"/>
  <c r="K33" i="11" s="1"/>
  <c r="L33" i="11" s="1"/>
  <c r="I29" i="6"/>
  <c r="D29" i="23"/>
  <c r="J108" i="9"/>
  <c r="K108" i="9" s="1"/>
  <c r="L108" i="9" s="1"/>
  <c r="J34" i="11"/>
  <c r="K34" i="11" s="1"/>
  <c r="L34" i="11" s="1"/>
  <c r="J42" i="31"/>
  <c r="K42" i="31" s="1"/>
  <c r="L42" i="31" s="1"/>
  <c r="J113" i="30"/>
  <c r="K113" i="30" s="1"/>
  <c r="L113" i="30" s="1"/>
  <c r="J102" i="11"/>
  <c r="K102" i="11" s="1"/>
  <c r="L102" i="11" s="1"/>
  <c r="J84" i="9"/>
  <c r="K84" i="9" s="1"/>
  <c r="L84" i="9" s="1"/>
  <c r="J14" i="34"/>
  <c r="K14" i="34" s="1"/>
  <c r="L14" i="34" s="1"/>
  <c r="J58" i="11"/>
  <c r="K58" i="11" s="1"/>
  <c r="L58" i="11" s="1"/>
  <c r="H28" i="6"/>
  <c r="J2" i="32"/>
  <c r="K2" i="32" s="1"/>
  <c r="L2" i="32" s="1"/>
  <c r="I92" i="2"/>
  <c r="D92" i="22"/>
  <c r="I79" i="2"/>
  <c r="D79" i="22"/>
  <c r="J31" i="12"/>
  <c r="K31" i="12" s="1"/>
  <c r="L31" i="12" s="1"/>
  <c r="J116" i="13"/>
  <c r="K116" i="13" s="1"/>
  <c r="L116" i="13" s="1"/>
  <c r="J90" i="31"/>
  <c r="K90" i="31" s="1"/>
  <c r="L90" i="31" s="1"/>
  <c r="J101" i="34"/>
  <c r="K101" i="34" s="1"/>
  <c r="L101" i="34" s="1"/>
  <c r="J55" i="33"/>
  <c r="K55" i="33" s="1"/>
  <c r="L55" i="33" s="1"/>
  <c r="J25" i="9"/>
  <c r="K25" i="9" s="1"/>
  <c r="L25" i="9" s="1"/>
  <c r="J36" i="30"/>
  <c r="K36" i="30" s="1"/>
  <c r="L36" i="30" s="1"/>
  <c r="J74" i="11"/>
  <c r="K74" i="11" s="1"/>
  <c r="L74" i="11" s="1"/>
  <c r="J18" i="32"/>
  <c r="K18" i="32" s="1"/>
  <c r="L18" i="32" s="1"/>
  <c r="J19" i="11"/>
  <c r="K19" i="11" s="1"/>
  <c r="L19" i="11" s="1"/>
  <c r="H97" i="6"/>
  <c r="P134" i="16"/>
  <c r="BT65" i="29"/>
  <c r="F65" i="29" s="1"/>
  <c r="BT33" i="29"/>
  <c r="J87" i="13"/>
  <c r="K87" i="13" s="1"/>
  <c r="L87" i="13" s="1"/>
  <c r="J3" i="31"/>
  <c r="K3" i="31" s="1"/>
  <c r="L3" i="31" s="1"/>
  <c r="H71" i="6"/>
  <c r="J71" i="33"/>
  <c r="K71" i="33" s="1"/>
  <c r="L71" i="33" s="1"/>
  <c r="J91" i="32"/>
  <c r="K91" i="32" s="1"/>
  <c r="L91" i="32" s="1"/>
  <c r="J14" i="30"/>
  <c r="K14" i="30" s="1"/>
  <c r="L14" i="30" s="1"/>
  <c r="J38" i="34"/>
  <c r="K38" i="34" s="1"/>
  <c r="L38" i="34" s="1"/>
  <c r="J9" i="9"/>
  <c r="K9" i="9" s="1"/>
  <c r="L9" i="9" s="1"/>
  <c r="J97" i="12"/>
  <c r="K97" i="12" s="1"/>
  <c r="L97" i="12" s="1"/>
  <c r="J93" i="12"/>
  <c r="K93" i="12" s="1"/>
  <c r="L93" i="12" s="1"/>
  <c r="J60" i="32"/>
  <c r="K60" i="32" s="1"/>
  <c r="L60" i="32" s="1"/>
  <c r="J20" i="13"/>
  <c r="K20" i="13" s="1"/>
  <c r="L20" i="13" s="1"/>
  <c r="J27" i="31"/>
  <c r="K27" i="31" s="1"/>
  <c r="L27" i="31" s="1"/>
  <c r="J66" i="12"/>
  <c r="K66" i="12" s="1"/>
  <c r="L66" i="12" s="1"/>
  <c r="J51" i="32"/>
  <c r="K51" i="32" s="1"/>
  <c r="L51" i="32" s="1"/>
  <c r="H42" i="6"/>
  <c r="J35" i="30"/>
  <c r="K35" i="30" s="1"/>
  <c r="L35" i="30" s="1"/>
  <c r="J23" i="11"/>
  <c r="K23" i="11" s="1"/>
  <c r="L23" i="11" s="1"/>
  <c r="J19" i="13"/>
  <c r="K19" i="13" s="1"/>
  <c r="L19" i="13" s="1"/>
  <c r="J54" i="13"/>
  <c r="K54" i="13" s="1"/>
  <c r="L54" i="13" s="1"/>
  <c r="I2" i="6"/>
  <c r="D2" i="23"/>
  <c r="J55" i="12"/>
  <c r="K55" i="12" s="1"/>
  <c r="L55" i="12" s="1"/>
  <c r="J64" i="32"/>
  <c r="K64" i="32" s="1"/>
  <c r="L64" i="32" s="1"/>
  <c r="J32" i="31"/>
  <c r="K32" i="31" s="1"/>
  <c r="L32" i="31" s="1"/>
  <c r="J93" i="34"/>
  <c r="K93" i="34" s="1"/>
  <c r="J2" i="33"/>
  <c r="K2" i="33" s="1"/>
  <c r="L2" i="33" s="1"/>
  <c r="J83" i="32"/>
  <c r="K83" i="32" s="1"/>
  <c r="L83" i="32" s="1"/>
  <c r="J73" i="9"/>
  <c r="K73" i="9" s="1"/>
  <c r="L73" i="9" s="1"/>
  <c r="J99" i="12"/>
  <c r="K99" i="12" s="1"/>
  <c r="L99" i="12" s="1"/>
  <c r="J21" i="33"/>
  <c r="K21" i="33" s="1"/>
  <c r="L21" i="33" s="1"/>
  <c r="J85" i="31"/>
  <c r="K85" i="31" s="1"/>
  <c r="L85" i="31" s="1"/>
  <c r="M5" i="23"/>
  <c r="J20" i="30"/>
  <c r="K20" i="30" s="1"/>
  <c r="L20" i="30" s="1"/>
  <c r="J46" i="12"/>
  <c r="K46" i="12" s="1"/>
  <c r="L46" i="12" s="1"/>
  <c r="J92" i="13"/>
  <c r="K92" i="13" s="1"/>
  <c r="L92" i="13" s="1"/>
  <c r="J38" i="32"/>
  <c r="K38" i="32" s="1"/>
  <c r="L38" i="32" s="1"/>
  <c r="R112" i="16"/>
  <c r="J95" i="8"/>
  <c r="K95" i="8" s="1"/>
  <c r="L95" i="8" s="1"/>
  <c r="H60" i="6"/>
  <c r="J23" i="8"/>
  <c r="K23" i="8" s="1"/>
  <c r="L23" i="8" s="1"/>
  <c r="J72" i="12"/>
  <c r="K72" i="12" s="1"/>
  <c r="L72" i="12" s="1"/>
  <c r="J25" i="8"/>
  <c r="K25" i="8" s="1"/>
  <c r="L25" i="8" s="1"/>
  <c r="J54" i="33"/>
  <c r="K54" i="33" s="1"/>
  <c r="L54" i="33" s="1"/>
  <c r="J82" i="12"/>
  <c r="K82" i="12" s="1"/>
  <c r="L82" i="12" s="1"/>
  <c r="R98" i="16"/>
  <c r="J23" i="33"/>
  <c r="K23" i="33" s="1"/>
  <c r="L23" i="33" s="1"/>
  <c r="J58" i="34"/>
  <c r="K58" i="34" s="1"/>
  <c r="L58" i="34" s="1"/>
  <c r="I99" i="2"/>
  <c r="D99" i="22"/>
  <c r="J24" i="8"/>
  <c r="K24" i="8" s="1"/>
  <c r="L24" i="8" s="1"/>
  <c r="M3" i="23"/>
  <c r="J41" i="33"/>
  <c r="K41" i="33" s="1"/>
  <c r="L41" i="33" s="1"/>
  <c r="J51" i="13"/>
  <c r="K51" i="13" s="1"/>
  <c r="L51" i="13" s="1"/>
  <c r="J62" i="30"/>
  <c r="K62" i="30" s="1"/>
  <c r="L62" i="30" s="1"/>
  <c r="P124" i="16"/>
  <c r="BT23" i="29"/>
  <c r="BT55" i="29"/>
  <c r="F55" i="29" s="1"/>
  <c r="J49" i="8"/>
  <c r="K49" i="8" s="1"/>
  <c r="L49" i="8" s="1"/>
  <c r="J39" i="11"/>
  <c r="K39" i="11" s="1"/>
  <c r="L39" i="11" s="1"/>
  <c r="D48" i="22"/>
  <c r="I48" i="2"/>
  <c r="H78" i="6"/>
  <c r="J41" i="31"/>
  <c r="K41" i="31" s="1"/>
  <c r="L41" i="31" s="1"/>
  <c r="J16" i="31"/>
  <c r="K16" i="31" s="1"/>
  <c r="L16" i="31" s="1"/>
  <c r="BA402" i="28"/>
  <c r="BA429" i="28"/>
  <c r="J47" i="30"/>
  <c r="K47" i="30" s="1"/>
  <c r="L47" i="30" s="1"/>
  <c r="J15" i="12"/>
  <c r="K15" i="12" s="1"/>
  <c r="L15" i="12" s="1"/>
  <c r="J49" i="34"/>
  <c r="K49" i="34" s="1"/>
  <c r="L49" i="34" s="1"/>
  <c r="J17" i="13"/>
  <c r="K17" i="13" s="1"/>
  <c r="L17" i="13" s="1"/>
  <c r="J72" i="13"/>
  <c r="K72" i="13" s="1"/>
  <c r="L72" i="13" s="1"/>
  <c r="J20" i="8"/>
  <c r="K20" i="8" s="1"/>
  <c r="L20" i="8" s="1"/>
  <c r="J2" i="8"/>
  <c r="K2" i="8" s="1"/>
  <c r="L2" i="8" s="1"/>
  <c r="J40" i="11"/>
  <c r="K40" i="11" s="1"/>
  <c r="L40" i="11" s="1"/>
  <c r="J46" i="11"/>
  <c r="K46" i="11" s="1"/>
  <c r="L46" i="11" s="1"/>
  <c r="J100" i="11"/>
  <c r="K100" i="11" s="1"/>
  <c r="L100" i="11" s="1"/>
  <c r="J21" i="32"/>
  <c r="K21" i="32" s="1"/>
  <c r="L21" i="32" s="1"/>
  <c r="J74" i="30"/>
  <c r="K74" i="30" s="1"/>
  <c r="L74" i="30" s="1"/>
  <c r="J114" i="30"/>
  <c r="K114" i="30" s="1"/>
  <c r="L114" i="30" s="1"/>
  <c r="J65" i="34"/>
  <c r="K65" i="34" s="1"/>
  <c r="L65" i="34" s="1"/>
  <c r="J34" i="32"/>
  <c r="K34" i="32" s="1"/>
  <c r="L34" i="32" s="1"/>
  <c r="J67" i="30"/>
  <c r="K67" i="30" s="1"/>
  <c r="L67" i="30" s="1"/>
  <c r="J45" i="8"/>
  <c r="K45" i="8" s="1"/>
  <c r="L45" i="8" s="1"/>
  <c r="J111" i="12"/>
  <c r="K111" i="12" s="1"/>
  <c r="L111" i="12" s="1"/>
  <c r="J90" i="13"/>
  <c r="K90" i="13" s="1"/>
  <c r="L90" i="13" s="1"/>
  <c r="J34" i="34"/>
  <c r="K34" i="34" s="1"/>
  <c r="J69" i="12"/>
  <c r="K69" i="12" s="1"/>
  <c r="L69" i="12" s="1"/>
  <c r="J15" i="8"/>
  <c r="K15" i="8" s="1"/>
  <c r="L15" i="8" s="1"/>
  <c r="J27" i="11"/>
  <c r="K27" i="11" s="1"/>
  <c r="L27" i="11" s="1"/>
  <c r="J34" i="31"/>
  <c r="K34" i="31" s="1"/>
  <c r="L34" i="31" s="1"/>
  <c r="J92" i="9"/>
  <c r="K92" i="9" s="1"/>
  <c r="L92" i="9" s="1"/>
  <c r="J89" i="30"/>
  <c r="K89" i="30" s="1"/>
  <c r="L89" i="30" s="1"/>
  <c r="J15" i="33"/>
  <c r="K15" i="33" s="1"/>
  <c r="L15" i="33" s="1"/>
  <c r="J3" i="13"/>
  <c r="K3" i="13" s="1"/>
  <c r="L3" i="13" s="1"/>
  <c r="J57" i="12"/>
  <c r="K57" i="12" s="1"/>
  <c r="L57" i="12" s="1"/>
  <c r="J18" i="8"/>
  <c r="K18" i="8" s="1"/>
  <c r="L18" i="8" s="1"/>
  <c r="J106" i="8"/>
  <c r="K106" i="8" s="1"/>
  <c r="L106" i="8" s="1"/>
  <c r="P117" i="16"/>
  <c r="BT48" i="29"/>
  <c r="F48" i="29" s="1"/>
  <c r="BT16" i="29"/>
  <c r="J61" i="8"/>
  <c r="K61" i="8" s="1"/>
  <c r="L61" i="8" s="1"/>
  <c r="J32" i="8"/>
  <c r="K32" i="8" s="1"/>
  <c r="L32" i="8" s="1"/>
  <c r="J25" i="34"/>
  <c r="K25" i="34" s="1"/>
  <c r="L25" i="34" s="1"/>
  <c r="D69" i="23"/>
  <c r="I69" i="6"/>
  <c r="J39" i="31"/>
  <c r="K39" i="31" s="1"/>
  <c r="L39" i="31" s="1"/>
  <c r="H63" i="6"/>
  <c r="J63" i="9"/>
  <c r="K63" i="9" s="1"/>
  <c r="L63" i="9" s="1"/>
  <c r="R87" i="16"/>
  <c r="J71" i="12"/>
  <c r="K71" i="12" s="1"/>
  <c r="L71" i="12" s="1"/>
  <c r="I84" i="6"/>
  <c r="D84" i="23"/>
  <c r="J115" i="34"/>
  <c r="K115" i="34" s="1"/>
  <c r="J53" i="30"/>
  <c r="K53" i="30" s="1"/>
  <c r="L53" i="30" s="1"/>
  <c r="J77" i="11"/>
  <c r="K77" i="11" s="1"/>
  <c r="L77" i="11" s="1"/>
  <c r="H34" i="6"/>
  <c r="J40" i="13"/>
  <c r="K40" i="13" s="1"/>
  <c r="L40" i="13" s="1"/>
  <c r="J43" i="8"/>
  <c r="K43" i="8" s="1"/>
  <c r="L43" i="8" s="1"/>
  <c r="J32" i="13"/>
  <c r="K32" i="13" s="1"/>
  <c r="L32" i="13" s="1"/>
  <c r="J98" i="12"/>
  <c r="K98" i="12" s="1"/>
  <c r="L98" i="12" s="1"/>
  <c r="J11" i="34"/>
  <c r="K11" i="34" s="1"/>
  <c r="L11" i="34" s="1"/>
  <c r="J38" i="13"/>
  <c r="K38" i="13" s="1"/>
  <c r="L38" i="13" s="1"/>
  <c r="J5" i="11"/>
  <c r="K5" i="11" s="1"/>
  <c r="L5" i="11" s="1"/>
  <c r="H39" i="6"/>
  <c r="J67" i="8"/>
  <c r="K67" i="8" s="1"/>
  <c r="L67" i="8" s="1"/>
  <c r="J75" i="30"/>
  <c r="K75" i="30" s="1"/>
  <c r="L75" i="30" s="1"/>
  <c r="J86" i="30"/>
  <c r="K86" i="30" s="1"/>
  <c r="L86" i="30" s="1"/>
  <c r="J38" i="12"/>
  <c r="K38" i="12" s="1"/>
  <c r="L38" i="12" s="1"/>
  <c r="J74" i="32"/>
  <c r="K74" i="32" s="1"/>
  <c r="L74" i="32" s="1"/>
  <c r="H55" i="6"/>
  <c r="J19" i="8"/>
  <c r="K19" i="8" s="1"/>
  <c r="L19" i="8" s="1"/>
  <c r="J68" i="34"/>
  <c r="K68" i="34" s="1"/>
  <c r="L68" i="34" s="1"/>
  <c r="I23" i="2"/>
  <c r="D23" i="22"/>
  <c r="J51" i="34"/>
  <c r="K51" i="34" s="1"/>
  <c r="L51" i="34" s="1"/>
  <c r="I17" i="2"/>
  <c r="D17" i="22"/>
  <c r="J117" i="9"/>
  <c r="K117" i="9" s="1"/>
  <c r="L117" i="9" s="1"/>
  <c r="R94" i="16"/>
  <c r="J48" i="13"/>
  <c r="K48" i="13" s="1"/>
  <c r="L48" i="13" s="1"/>
  <c r="J85" i="34"/>
  <c r="K85" i="34" s="1"/>
  <c r="L85" i="34" s="1"/>
  <c r="R90" i="16"/>
  <c r="J88" i="30"/>
  <c r="K88" i="30" s="1"/>
  <c r="L88" i="30" s="1"/>
  <c r="J93" i="32"/>
  <c r="K93" i="32" s="1"/>
  <c r="L93" i="32" s="1"/>
  <c r="J61" i="31"/>
  <c r="K61" i="31" s="1"/>
  <c r="L61" i="31" s="1"/>
  <c r="J33" i="13"/>
  <c r="K33" i="13" s="1"/>
  <c r="L33" i="13" s="1"/>
  <c r="J44" i="34"/>
  <c r="K44" i="34" s="1"/>
  <c r="L44" i="34" s="1"/>
  <c r="J31" i="32"/>
  <c r="K31" i="32" s="1"/>
  <c r="L31" i="32" s="1"/>
  <c r="M2" i="23"/>
  <c r="J116" i="12"/>
  <c r="K116" i="12" s="1"/>
  <c r="L116" i="12" s="1"/>
  <c r="J110" i="11"/>
  <c r="K110" i="11" s="1"/>
  <c r="L110" i="11" s="1"/>
  <c r="J54" i="9"/>
  <c r="K54" i="9" s="1"/>
  <c r="L54" i="9" s="1"/>
  <c r="H56" i="6"/>
  <c r="J65" i="32"/>
  <c r="K65" i="32" s="1"/>
  <c r="L65" i="32" s="1"/>
  <c r="J35" i="32"/>
  <c r="K35" i="32" s="1"/>
  <c r="L35" i="32" s="1"/>
  <c r="J71" i="30"/>
  <c r="K71" i="30" s="1"/>
  <c r="L71" i="30" s="1"/>
  <c r="J29" i="32"/>
  <c r="K29" i="32" s="1"/>
  <c r="L29" i="32" s="1"/>
  <c r="J110" i="34"/>
  <c r="K110" i="34" s="1"/>
  <c r="L110" i="34" s="1"/>
  <c r="J14" i="9"/>
  <c r="K14" i="9" s="1"/>
  <c r="L14" i="9" s="1"/>
  <c r="J77" i="30"/>
  <c r="K77" i="30" s="1"/>
  <c r="L77" i="30" s="1"/>
  <c r="J15" i="9"/>
  <c r="K15" i="9" s="1"/>
  <c r="L15" i="9" s="1"/>
  <c r="H38" i="6"/>
  <c r="J55" i="31"/>
  <c r="K55" i="31" s="1"/>
  <c r="L55" i="31" s="1"/>
  <c r="J99" i="13"/>
  <c r="K99" i="13" s="1"/>
  <c r="L99" i="13" s="1"/>
  <c r="M4" i="23"/>
  <c r="J80" i="13"/>
  <c r="K80" i="13" s="1"/>
  <c r="L80" i="13" s="1"/>
  <c r="J82" i="32"/>
  <c r="K82" i="32" s="1"/>
  <c r="L82" i="32" s="1"/>
  <c r="J35" i="34"/>
  <c r="K35" i="34" s="1"/>
  <c r="L35" i="34" s="1"/>
  <c r="H107" i="6"/>
  <c r="J25" i="32"/>
  <c r="K25" i="32" s="1"/>
  <c r="L25" i="32" s="1"/>
  <c r="D65" i="22"/>
  <c r="I65" i="2"/>
  <c r="H31" i="6"/>
  <c r="J110" i="8"/>
  <c r="K110" i="8" s="1"/>
  <c r="L110" i="8" s="1"/>
  <c r="J14" i="12"/>
  <c r="K14" i="12" s="1"/>
  <c r="L14" i="12" s="1"/>
  <c r="J73" i="32"/>
  <c r="K73" i="32" s="1"/>
  <c r="L73" i="32" s="1"/>
  <c r="H83" i="6"/>
  <c r="J70" i="9"/>
  <c r="K70" i="9" s="1"/>
  <c r="L70" i="9" s="1"/>
  <c r="H7" i="6"/>
  <c r="J4" i="12"/>
  <c r="K4" i="12" s="1"/>
  <c r="L4" i="12" s="1"/>
  <c r="J71" i="8"/>
  <c r="K71" i="8" s="1"/>
  <c r="L71" i="8" s="1"/>
  <c r="J37" i="8"/>
  <c r="K37" i="8" s="1"/>
  <c r="L37" i="8" s="1"/>
  <c r="J83" i="12"/>
  <c r="K83" i="12" s="1"/>
  <c r="L83" i="12" s="1"/>
  <c r="J82" i="9"/>
  <c r="K82" i="9" s="1"/>
  <c r="L82" i="9" s="1"/>
  <c r="J49" i="33"/>
  <c r="K49" i="33" s="1"/>
  <c r="L49" i="33" s="1"/>
  <c r="J43" i="9"/>
  <c r="K43" i="9" s="1"/>
  <c r="L43" i="9" s="1"/>
  <c r="J91" i="34"/>
  <c r="K91" i="34" s="1"/>
  <c r="L91" i="34" s="1"/>
  <c r="J59" i="31"/>
  <c r="K59" i="31" s="1"/>
  <c r="L59" i="31" s="1"/>
  <c r="J40" i="33"/>
  <c r="K40" i="33" s="1"/>
  <c r="L40" i="33" s="1"/>
  <c r="J86" i="32"/>
  <c r="K86" i="32" s="1"/>
  <c r="L86" i="32" s="1"/>
  <c r="J84" i="32"/>
  <c r="K84" i="32" s="1"/>
  <c r="L84" i="32" s="1"/>
  <c r="J39" i="33"/>
  <c r="K39" i="33" s="1"/>
  <c r="L39" i="33" s="1"/>
  <c r="J45" i="31"/>
  <c r="K45" i="31" s="1"/>
  <c r="L45" i="31" s="1"/>
  <c r="J60" i="31"/>
  <c r="K60" i="31" s="1"/>
  <c r="L60" i="31" s="1"/>
  <c r="I98" i="6"/>
  <c r="D98" i="23"/>
  <c r="J6" i="11"/>
  <c r="K6" i="11" s="1"/>
  <c r="L6" i="11" s="1"/>
  <c r="J117" i="12"/>
  <c r="K117" i="12" s="1"/>
  <c r="L117" i="12" s="1"/>
  <c r="J43" i="13"/>
  <c r="K43" i="13" s="1"/>
  <c r="L43" i="13" s="1"/>
  <c r="J19" i="31"/>
  <c r="K19" i="31" s="1"/>
  <c r="L19" i="31" s="1"/>
  <c r="J75" i="9"/>
  <c r="K75" i="9" s="1"/>
  <c r="L75" i="9" s="1"/>
  <c r="J97" i="32"/>
  <c r="K97" i="32" s="1"/>
  <c r="L97" i="32" s="1"/>
  <c r="J37" i="9"/>
  <c r="K37" i="9" s="1"/>
  <c r="L37" i="9" s="1"/>
  <c r="J52" i="33"/>
  <c r="K52" i="33" s="1"/>
  <c r="L52" i="33" s="1"/>
  <c r="J56" i="33"/>
  <c r="K56" i="33" s="1"/>
  <c r="L56" i="33" s="1"/>
  <c r="J83" i="11"/>
  <c r="K83" i="11" s="1"/>
  <c r="L83" i="11" s="1"/>
  <c r="I101" i="6"/>
  <c r="D101" i="23"/>
  <c r="J48" i="12"/>
  <c r="K48" i="12" s="1"/>
  <c r="L48" i="12" s="1"/>
  <c r="J27" i="13"/>
  <c r="K27" i="13" s="1"/>
  <c r="L27" i="13" s="1"/>
  <c r="J3" i="8"/>
  <c r="K3" i="8" s="1"/>
  <c r="L3" i="8" s="1"/>
  <c r="J21" i="30"/>
  <c r="K21" i="30" s="1"/>
  <c r="L21" i="30" s="1"/>
  <c r="J3" i="30"/>
  <c r="K3" i="30" s="1"/>
  <c r="L3" i="30" s="1"/>
  <c r="J79" i="31"/>
  <c r="K79" i="31" s="1"/>
  <c r="L79" i="31" s="1"/>
  <c r="J96" i="31"/>
  <c r="K96" i="31" s="1"/>
  <c r="L96" i="31" s="1"/>
  <c r="J35" i="13"/>
  <c r="K35" i="13" s="1"/>
  <c r="L35" i="13" s="1"/>
  <c r="J21" i="13"/>
  <c r="K21" i="13" s="1"/>
  <c r="L21" i="13" s="1"/>
  <c r="H75" i="6"/>
  <c r="J100" i="8"/>
  <c r="K100" i="8" s="1"/>
  <c r="L100" i="8" s="1"/>
  <c r="J96" i="13"/>
  <c r="K96" i="13" s="1"/>
  <c r="L96" i="13" s="1"/>
  <c r="J7" i="34"/>
  <c r="K7" i="34" s="1"/>
  <c r="L7" i="34" s="1"/>
  <c r="I41" i="6"/>
  <c r="D41" i="23"/>
  <c r="J80" i="30"/>
  <c r="K80" i="30" s="1"/>
  <c r="L80" i="30" s="1"/>
  <c r="J69" i="13"/>
  <c r="K69" i="13" s="1"/>
  <c r="L69" i="13" s="1"/>
  <c r="J113" i="9"/>
  <c r="K113" i="9" s="1"/>
  <c r="L113" i="9" s="1"/>
  <c r="J60" i="30"/>
  <c r="K60" i="30" s="1"/>
  <c r="L60" i="30" s="1"/>
  <c r="J38" i="11"/>
  <c r="K38" i="11" s="1"/>
  <c r="L38" i="11" s="1"/>
  <c r="J100" i="9"/>
  <c r="K100" i="9" s="1"/>
  <c r="L100" i="9" s="1"/>
  <c r="J73" i="33"/>
  <c r="K73" i="33" s="1"/>
  <c r="L73" i="33" s="1"/>
  <c r="J96" i="12"/>
  <c r="K96" i="12" s="1"/>
  <c r="L96" i="12" s="1"/>
  <c r="J30" i="32"/>
  <c r="K30" i="32" s="1"/>
  <c r="L30" i="32" s="1"/>
  <c r="J94" i="30"/>
  <c r="K94" i="30" s="1"/>
  <c r="L94" i="30" s="1"/>
  <c r="J26" i="13"/>
  <c r="K26" i="13" s="1"/>
  <c r="L26" i="13" s="1"/>
  <c r="I19" i="6"/>
  <c r="D19" i="23"/>
  <c r="I112" i="2"/>
  <c r="D112" i="22"/>
  <c r="J57" i="30"/>
  <c r="K57" i="30" s="1"/>
  <c r="L57" i="30" s="1"/>
  <c r="J67" i="12"/>
  <c r="K67" i="12" s="1"/>
  <c r="L67" i="12" s="1"/>
  <c r="J100" i="12"/>
  <c r="K100" i="12" s="1"/>
  <c r="L100" i="12" s="1"/>
  <c r="I18" i="6"/>
  <c r="D18" i="23"/>
  <c r="J68" i="8"/>
  <c r="K68" i="8" s="1"/>
  <c r="L68" i="8" s="1"/>
  <c r="J102" i="31"/>
  <c r="K102" i="31" s="1"/>
  <c r="L102" i="31" s="1"/>
  <c r="J48" i="11"/>
  <c r="K48" i="11" s="1"/>
  <c r="L48" i="11" s="1"/>
  <c r="I46" i="2"/>
  <c r="D46" i="22"/>
  <c r="J93" i="30"/>
  <c r="K93" i="30" s="1"/>
  <c r="L93" i="30" s="1"/>
  <c r="J42" i="9"/>
  <c r="K42" i="9" s="1"/>
  <c r="L42" i="9" s="1"/>
  <c r="J52" i="30"/>
  <c r="K52" i="30" s="1"/>
  <c r="L52" i="30" s="1"/>
  <c r="R89" i="16"/>
  <c r="J66" i="34"/>
  <c r="K66" i="34" s="1"/>
  <c r="L66" i="34" s="1"/>
  <c r="J49" i="31"/>
  <c r="K49" i="31" s="1"/>
  <c r="L49" i="31" s="1"/>
  <c r="J20" i="32"/>
  <c r="K20" i="32" s="1"/>
  <c r="L20" i="32" s="1"/>
  <c r="J16" i="33"/>
  <c r="K16" i="33" s="1"/>
  <c r="L16" i="33" s="1"/>
  <c r="J43" i="31"/>
  <c r="K43" i="31" s="1"/>
  <c r="L43" i="31" s="1"/>
  <c r="I50" i="2"/>
  <c r="D50" i="22"/>
  <c r="J64" i="30"/>
  <c r="K64" i="30" s="1"/>
  <c r="L64" i="30" s="1"/>
  <c r="I88" i="6"/>
  <c r="D88" i="23"/>
  <c r="J59" i="8"/>
  <c r="K59" i="8" s="1"/>
  <c r="L59" i="8" s="1"/>
  <c r="J71" i="32"/>
  <c r="K71" i="32" s="1"/>
  <c r="L71" i="32" s="1"/>
  <c r="J55" i="34"/>
  <c r="K55" i="34" s="1"/>
  <c r="L55" i="34" s="1"/>
  <c r="J116" i="9"/>
  <c r="K116" i="9" s="1"/>
  <c r="L116" i="9" s="1"/>
  <c r="J105" i="31"/>
  <c r="K105" i="31" s="1"/>
  <c r="L105" i="31" s="1"/>
  <c r="I34" i="2"/>
  <c r="D34" i="22"/>
  <c r="I61" i="2"/>
  <c r="D61" i="22"/>
  <c r="J72" i="32"/>
  <c r="K72" i="32" s="1"/>
  <c r="L72" i="32" s="1"/>
  <c r="J78" i="11"/>
  <c r="K78" i="11" s="1"/>
  <c r="L78" i="11" s="1"/>
  <c r="J4" i="8"/>
  <c r="K4" i="8" s="1"/>
  <c r="L4" i="8" s="1"/>
  <c r="J26" i="12"/>
  <c r="K26" i="12" s="1"/>
  <c r="L26" i="12" s="1"/>
  <c r="J88" i="9"/>
  <c r="K88" i="9" s="1"/>
  <c r="L88" i="9" s="1"/>
  <c r="J83" i="30"/>
  <c r="K83" i="30" s="1"/>
  <c r="L83" i="30" s="1"/>
  <c r="J76" i="33"/>
  <c r="K76" i="33" s="1"/>
  <c r="L76" i="33" s="1"/>
  <c r="J18" i="12"/>
  <c r="K18" i="12" s="1"/>
  <c r="L18" i="12" s="1"/>
  <c r="J114" i="32"/>
  <c r="K114" i="32" s="1"/>
  <c r="L114" i="32" s="1"/>
  <c r="J83" i="9"/>
  <c r="K83" i="9" s="1"/>
  <c r="L83" i="9" s="1"/>
  <c r="J21" i="8"/>
  <c r="K21" i="8" s="1"/>
  <c r="L21" i="8" s="1"/>
  <c r="J114" i="9"/>
  <c r="K114" i="9" s="1"/>
  <c r="L114" i="9" s="1"/>
  <c r="J105" i="11"/>
  <c r="K105" i="11" s="1"/>
  <c r="L105" i="11" s="1"/>
  <c r="J113" i="31"/>
  <c r="K113" i="31" s="1"/>
  <c r="L113" i="31" s="1"/>
  <c r="J78" i="9"/>
  <c r="K78" i="9" s="1"/>
  <c r="L78" i="9" s="1"/>
  <c r="J49" i="30"/>
  <c r="K49" i="30" s="1"/>
  <c r="L49" i="30" s="1"/>
  <c r="J37" i="12"/>
  <c r="K37" i="12" s="1"/>
  <c r="L37" i="12" s="1"/>
  <c r="J33" i="8"/>
  <c r="K33" i="8" s="1"/>
  <c r="L33" i="8" s="1"/>
  <c r="J17" i="12"/>
  <c r="K17" i="12" s="1"/>
  <c r="L17" i="12" s="1"/>
  <c r="J59" i="9"/>
  <c r="K59" i="9" s="1"/>
  <c r="L59" i="9" s="1"/>
  <c r="J24" i="32"/>
  <c r="K24" i="32" s="1"/>
  <c r="L24" i="32" s="1"/>
  <c r="J13" i="32"/>
  <c r="K13" i="32" s="1"/>
  <c r="L13" i="32" s="1"/>
  <c r="J77" i="34"/>
  <c r="K77" i="34" s="1"/>
  <c r="L77" i="34" s="1"/>
  <c r="J16" i="9"/>
  <c r="K16" i="9" s="1"/>
  <c r="L16" i="9" s="1"/>
  <c r="I93" i="6"/>
  <c r="D93" i="23"/>
  <c r="J25" i="13"/>
  <c r="K25" i="13" s="1"/>
  <c r="L25" i="13" s="1"/>
  <c r="J116" i="34"/>
  <c r="K116" i="34" s="1"/>
  <c r="L116" i="34" s="1"/>
  <c r="J107" i="13"/>
  <c r="K107" i="13" s="1"/>
  <c r="L107" i="13" s="1"/>
  <c r="J16" i="13"/>
  <c r="K16" i="13" s="1"/>
  <c r="L16" i="13" s="1"/>
  <c r="J11" i="9"/>
  <c r="K11" i="9" s="1"/>
  <c r="L11" i="9" s="1"/>
  <c r="J82" i="34"/>
  <c r="K82" i="34" s="1"/>
  <c r="L82" i="34" s="1"/>
  <c r="J85" i="32"/>
  <c r="K85" i="32" s="1"/>
  <c r="L85" i="32" s="1"/>
  <c r="J11" i="33"/>
  <c r="K11" i="33" s="1"/>
  <c r="L11" i="33" s="1"/>
  <c r="J48" i="34"/>
  <c r="K48" i="34" s="1"/>
  <c r="L48" i="34" s="1"/>
  <c r="J30" i="34"/>
  <c r="K30" i="34" s="1"/>
  <c r="L30" i="34" s="1"/>
  <c r="R108" i="16"/>
  <c r="D94" i="22"/>
  <c r="I94" i="2"/>
  <c r="J105" i="30"/>
  <c r="K105" i="30" s="1"/>
  <c r="L105" i="30" s="1"/>
  <c r="J33" i="9"/>
  <c r="K33" i="9" s="1"/>
  <c r="L33" i="9" s="1"/>
  <c r="J42" i="30"/>
  <c r="K42" i="30" s="1"/>
  <c r="L42" i="30" s="1"/>
  <c r="J68" i="11"/>
  <c r="K68" i="11" s="1"/>
  <c r="L68" i="11" s="1"/>
  <c r="J56" i="8"/>
  <c r="K56" i="8" s="1"/>
  <c r="L56" i="8" s="1"/>
  <c r="J75" i="31"/>
  <c r="K75" i="31" s="1"/>
  <c r="L75" i="31" s="1"/>
  <c r="J76" i="30"/>
  <c r="K76" i="30" s="1"/>
  <c r="L76" i="30" s="1"/>
  <c r="J112" i="8"/>
  <c r="K112" i="8" s="1"/>
  <c r="L112" i="8" s="1"/>
  <c r="J34" i="13"/>
  <c r="K34" i="13" s="1"/>
  <c r="L34" i="13" s="1"/>
  <c r="D66" i="22"/>
  <c r="I66" i="2"/>
  <c r="J111" i="13"/>
  <c r="K111" i="13" s="1"/>
  <c r="L111" i="13" s="1"/>
  <c r="H33" i="6"/>
  <c r="J113" i="32"/>
  <c r="K113" i="32" s="1"/>
  <c r="L113" i="32" s="1"/>
  <c r="J56" i="11"/>
  <c r="K56" i="11" s="1"/>
  <c r="L56" i="11" s="1"/>
  <c r="J70" i="11"/>
  <c r="K70" i="11" s="1"/>
  <c r="L70" i="11" s="1"/>
  <c r="J81" i="8"/>
  <c r="K81" i="8" s="1"/>
  <c r="L81" i="8" s="1"/>
  <c r="J22" i="13"/>
  <c r="K22" i="13" s="1"/>
  <c r="L22" i="13" s="1"/>
  <c r="J5" i="13"/>
  <c r="K5" i="13" s="1"/>
  <c r="L5" i="13" s="1"/>
  <c r="J24" i="12"/>
  <c r="K24" i="12" s="1"/>
  <c r="L24" i="12" s="1"/>
  <c r="J26" i="11"/>
  <c r="K26" i="11" s="1"/>
  <c r="L26" i="11" s="1"/>
  <c r="J8" i="11"/>
  <c r="K8" i="11" s="1"/>
  <c r="L8" i="11" s="1"/>
  <c r="I4" i="2"/>
  <c r="D4" i="22"/>
  <c r="J80" i="12"/>
  <c r="K80" i="12" s="1"/>
  <c r="L80" i="12" s="1"/>
  <c r="J36" i="8"/>
  <c r="K36" i="8" s="1"/>
  <c r="L36" i="8" s="1"/>
  <c r="J8" i="8"/>
  <c r="K8" i="8" s="1"/>
  <c r="L8" i="8" s="1"/>
  <c r="J14" i="8"/>
  <c r="K14" i="8" s="1"/>
  <c r="L14" i="8" s="1"/>
  <c r="D8" i="22"/>
  <c r="I8" i="2"/>
  <c r="J104" i="31"/>
  <c r="K104" i="31" s="1"/>
  <c r="L104" i="31" s="1"/>
  <c r="J74" i="12"/>
  <c r="K74" i="12" s="1"/>
  <c r="L74" i="12" s="1"/>
  <c r="I90" i="6"/>
  <c r="D90" i="23"/>
  <c r="J7" i="11"/>
  <c r="K7" i="11" s="1"/>
  <c r="L7" i="11" s="1"/>
  <c r="J99" i="32"/>
  <c r="K99" i="32" s="1"/>
  <c r="L99" i="32" s="1"/>
  <c r="J26" i="9"/>
  <c r="K26" i="9" s="1"/>
  <c r="L26" i="9" s="1"/>
  <c r="J115" i="30"/>
  <c r="K115" i="30" s="1"/>
  <c r="L115" i="30" s="1"/>
  <c r="J9" i="12"/>
  <c r="K9" i="12" s="1"/>
  <c r="L9" i="12" s="1"/>
  <c r="J7" i="30"/>
  <c r="K7" i="30" s="1"/>
  <c r="L7" i="30" s="1"/>
  <c r="J95" i="30"/>
  <c r="K95" i="30" s="1"/>
  <c r="L95" i="30" s="1"/>
  <c r="J79" i="32"/>
  <c r="K79" i="32" s="1"/>
  <c r="L79" i="32" s="1"/>
  <c r="J64" i="31"/>
  <c r="K64" i="31" s="1"/>
  <c r="L64" i="31" s="1"/>
  <c r="J73" i="8"/>
  <c r="K73" i="8" s="1"/>
  <c r="L73" i="8" s="1"/>
  <c r="J111" i="30"/>
  <c r="K111" i="30" s="1"/>
  <c r="L111" i="30" s="1"/>
  <c r="J109" i="31"/>
  <c r="K109" i="31" s="1"/>
  <c r="L109" i="31" s="1"/>
  <c r="J2" i="31"/>
  <c r="K2" i="31" s="1"/>
  <c r="L2" i="31" s="1"/>
  <c r="J41" i="34"/>
  <c r="K41" i="34" s="1"/>
  <c r="L41" i="34" s="1"/>
  <c r="J17" i="9"/>
  <c r="K17" i="9" s="1"/>
  <c r="L17" i="9" s="1"/>
  <c r="J110" i="30"/>
  <c r="K110" i="30" s="1"/>
  <c r="L110" i="30" s="1"/>
  <c r="J92" i="8"/>
  <c r="K92" i="8" s="1"/>
  <c r="L92" i="8" s="1"/>
  <c r="J8" i="34"/>
  <c r="K8" i="34" s="1"/>
  <c r="L8" i="34" s="1"/>
  <c r="J107" i="31"/>
  <c r="K107" i="31" s="1"/>
  <c r="L107" i="31" s="1"/>
  <c r="J105" i="8"/>
  <c r="K105" i="8" s="1"/>
  <c r="L105" i="8" s="1"/>
  <c r="J77" i="8"/>
  <c r="K77" i="8" s="1"/>
  <c r="L77" i="8" s="1"/>
  <c r="J67" i="13"/>
  <c r="K67" i="13" s="1"/>
  <c r="L67" i="13" s="1"/>
  <c r="J76" i="32"/>
  <c r="K76" i="32" s="1"/>
  <c r="L76" i="32" s="1"/>
  <c r="J10" i="31"/>
  <c r="K10" i="31" s="1"/>
  <c r="L10" i="31" s="1"/>
  <c r="J22" i="30"/>
  <c r="K22" i="30" s="1"/>
  <c r="L22" i="30" s="1"/>
  <c r="J12" i="34"/>
  <c r="K12" i="34" s="1"/>
  <c r="L12" i="34" s="1"/>
  <c r="J104" i="30"/>
  <c r="K104" i="30" s="1"/>
  <c r="L104" i="30" s="1"/>
  <c r="J95" i="34"/>
  <c r="K95" i="34" s="1"/>
  <c r="L95" i="34" s="1"/>
  <c r="J91" i="13"/>
  <c r="K91" i="13" s="1"/>
  <c r="L91" i="13" s="1"/>
  <c r="I87" i="2"/>
  <c r="D87" i="22"/>
  <c r="J113" i="13"/>
  <c r="K113" i="13" s="1"/>
  <c r="L113" i="13" s="1"/>
  <c r="J106" i="9"/>
  <c r="K106" i="9" s="1"/>
  <c r="L106" i="9" s="1"/>
  <c r="J72" i="31"/>
  <c r="K72" i="31" s="1"/>
  <c r="L72" i="31" s="1"/>
  <c r="D77" i="23"/>
  <c r="I77" i="6"/>
  <c r="I83" i="2"/>
  <c r="D83" i="22"/>
  <c r="J80" i="34"/>
  <c r="K80" i="34" s="1"/>
  <c r="L80" i="34" s="1"/>
  <c r="H13" i="6"/>
  <c r="J63" i="12"/>
  <c r="K63" i="12" s="1"/>
  <c r="L63" i="12" s="1"/>
  <c r="I67" i="2"/>
  <c r="D67" i="22"/>
  <c r="J8" i="30"/>
  <c r="K8" i="30" s="1"/>
  <c r="L8" i="30" s="1"/>
  <c r="J93" i="31"/>
  <c r="K93" i="31" s="1"/>
  <c r="L93" i="31" s="1"/>
  <c r="J71" i="34"/>
  <c r="K71" i="34" s="1"/>
  <c r="L71" i="34" s="1"/>
  <c r="H114" i="6"/>
  <c r="J9" i="33"/>
  <c r="K9" i="33" s="1"/>
  <c r="L9" i="33" s="1"/>
  <c r="J11" i="8"/>
  <c r="K11" i="8" s="1"/>
  <c r="L11" i="8" s="1"/>
  <c r="H82" i="6"/>
  <c r="J30" i="33"/>
  <c r="K30" i="33" s="1"/>
  <c r="L30" i="33" s="1"/>
  <c r="P120" i="16"/>
  <c r="BT51" i="29"/>
  <c r="F51" i="29" s="1"/>
  <c r="BT19" i="29"/>
  <c r="J10" i="8"/>
  <c r="K10" i="8" s="1"/>
  <c r="L10" i="8" s="1"/>
  <c r="J73" i="34"/>
  <c r="K73" i="34" s="1"/>
  <c r="L73" i="34" s="1"/>
  <c r="J70" i="12"/>
  <c r="K70" i="12" s="1"/>
  <c r="L70" i="12" s="1"/>
  <c r="J55" i="13"/>
  <c r="K55" i="13" s="1"/>
  <c r="L55" i="13" s="1"/>
  <c r="I27" i="6"/>
  <c r="D27" i="23"/>
  <c r="J103" i="13"/>
  <c r="K103" i="13" s="1"/>
  <c r="L103" i="13" s="1"/>
  <c r="J13" i="30"/>
  <c r="K13" i="30" s="1"/>
  <c r="L13" i="30" s="1"/>
  <c r="J101" i="11"/>
  <c r="K101" i="11" s="1"/>
  <c r="L101" i="11" s="1"/>
  <c r="J45" i="11"/>
  <c r="K45" i="11" s="1"/>
  <c r="L45" i="11" s="1"/>
  <c r="I32" i="2"/>
  <c r="D32" i="22"/>
  <c r="J100" i="30"/>
  <c r="K100" i="30" s="1"/>
  <c r="L100" i="30" s="1"/>
  <c r="J17" i="33"/>
  <c r="K17" i="33" s="1"/>
  <c r="L17" i="33" s="1"/>
  <c r="J3" i="11"/>
  <c r="K3" i="11" s="1"/>
  <c r="L3" i="11" s="1"/>
  <c r="H65" i="6"/>
  <c r="J27" i="32"/>
  <c r="K27" i="32" s="1"/>
  <c r="L27" i="32" s="1"/>
  <c r="J72" i="11"/>
  <c r="K72" i="11" s="1"/>
  <c r="L72" i="11" s="1"/>
  <c r="I85" i="2"/>
  <c r="D85" i="22"/>
  <c r="J102" i="12"/>
  <c r="K102" i="12" s="1"/>
  <c r="L102" i="12" s="1"/>
  <c r="J52" i="32"/>
  <c r="K52" i="32" s="1"/>
  <c r="L52" i="32" s="1"/>
  <c r="J30" i="9"/>
  <c r="K30" i="9" s="1"/>
  <c r="L30" i="9" s="1"/>
  <c r="J32" i="32"/>
  <c r="K32" i="32" s="1"/>
  <c r="L32" i="32" s="1"/>
  <c r="J11" i="11"/>
  <c r="K11" i="11" s="1"/>
  <c r="L11" i="11" s="1"/>
  <c r="J52" i="9"/>
  <c r="K52" i="9" s="1"/>
  <c r="L52" i="9" s="1"/>
  <c r="J46" i="34"/>
  <c r="K46" i="34" s="1"/>
  <c r="L46" i="34" s="1"/>
  <c r="P139" i="16"/>
  <c r="BT70" i="29"/>
  <c r="F70" i="29" s="1"/>
  <c r="BT38" i="29"/>
  <c r="J75" i="12"/>
  <c r="K75" i="12" s="1"/>
  <c r="L75" i="12" s="1"/>
  <c r="J110" i="12"/>
  <c r="K110" i="12" s="1"/>
  <c r="L110" i="12" s="1"/>
  <c r="I76" i="2"/>
  <c r="D76" i="22"/>
  <c r="J99" i="31"/>
  <c r="K99" i="31" s="1"/>
  <c r="L99" i="31" s="1"/>
  <c r="J50" i="8"/>
  <c r="K50" i="8" s="1"/>
  <c r="L50" i="8" s="1"/>
  <c r="J18" i="11"/>
  <c r="K18" i="11" s="1"/>
  <c r="L18" i="11" s="1"/>
  <c r="J83" i="13"/>
  <c r="K83" i="13" s="1"/>
  <c r="L83" i="13" s="1"/>
  <c r="R86" i="16"/>
  <c r="J27" i="30"/>
  <c r="K27" i="30" s="1"/>
  <c r="L27" i="30" s="1"/>
  <c r="J74" i="31"/>
  <c r="K74" i="31" s="1"/>
  <c r="L74" i="31" s="1"/>
  <c r="J21" i="31"/>
  <c r="K21" i="31" s="1"/>
  <c r="L21" i="31" s="1"/>
  <c r="J25" i="33"/>
  <c r="K25" i="33" s="1"/>
  <c r="L25" i="33" s="1"/>
  <c r="J72" i="9"/>
  <c r="K72" i="9" s="1"/>
  <c r="L72" i="9" s="1"/>
  <c r="J58" i="33"/>
  <c r="K58" i="33" s="1"/>
  <c r="L58" i="33" s="1"/>
  <c r="I104" i="6"/>
  <c r="D104" i="23"/>
  <c r="J89" i="13"/>
  <c r="K89" i="13" s="1"/>
  <c r="L89" i="13" s="1"/>
  <c r="J75" i="8"/>
  <c r="K75" i="8" s="1"/>
  <c r="L75" i="8" s="1"/>
  <c r="I24" i="2"/>
  <c r="D24" i="22"/>
  <c r="J103" i="12"/>
  <c r="K103" i="12" s="1"/>
  <c r="L103" i="12" s="1"/>
  <c r="J101" i="12"/>
  <c r="K101" i="12" s="1"/>
  <c r="L101" i="12" s="1"/>
  <c r="J4" i="30"/>
  <c r="K4" i="30" s="1"/>
  <c r="L4" i="30" s="1"/>
  <c r="J44" i="32"/>
  <c r="K44" i="32" s="1"/>
  <c r="L44" i="32" s="1"/>
  <c r="J31" i="30"/>
  <c r="K31" i="30" s="1"/>
  <c r="L31" i="30" s="1"/>
  <c r="J40" i="9"/>
  <c r="K40" i="9" s="1"/>
  <c r="L40" i="9" s="1"/>
  <c r="J63" i="34"/>
  <c r="K63" i="34" s="1"/>
  <c r="L63" i="34" s="1"/>
  <c r="J20" i="12"/>
  <c r="K20" i="12" s="1"/>
  <c r="L20" i="12" s="1"/>
  <c r="J46" i="8"/>
  <c r="K46" i="8" s="1"/>
  <c r="L46" i="8" s="1"/>
  <c r="J42" i="8"/>
  <c r="K42" i="8" s="1"/>
  <c r="L42" i="8" s="1"/>
  <c r="J90" i="8"/>
  <c r="K90" i="8" s="1"/>
  <c r="L90" i="8" s="1"/>
  <c r="J18" i="30"/>
  <c r="K18" i="30" s="1"/>
  <c r="L18" i="30" s="1"/>
  <c r="J63" i="31"/>
  <c r="K63" i="31" s="1"/>
  <c r="L63" i="31" s="1"/>
  <c r="J11" i="13"/>
  <c r="K11" i="13" s="1"/>
  <c r="L11" i="13" s="1"/>
  <c r="I45" i="6"/>
  <c r="D45" i="23"/>
  <c r="I80" i="6"/>
  <c r="D80" i="23"/>
  <c r="J33" i="12"/>
  <c r="K33" i="12" s="1"/>
  <c r="L33" i="12" s="1"/>
  <c r="J11" i="31"/>
  <c r="K11" i="31" s="1"/>
  <c r="L11" i="31" s="1"/>
  <c r="I17" i="6"/>
  <c r="D17" i="23"/>
  <c r="J88" i="13"/>
  <c r="K88" i="13" s="1"/>
  <c r="L88" i="13" s="1"/>
  <c r="J5" i="33"/>
  <c r="K5" i="33" s="1"/>
  <c r="L5" i="33" s="1"/>
  <c r="J66" i="33"/>
  <c r="K66" i="33" s="1"/>
  <c r="L66" i="33" s="1"/>
  <c r="D82" i="22"/>
  <c r="I82" i="2"/>
  <c r="J27" i="12"/>
  <c r="K27" i="12" s="1"/>
  <c r="L27" i="12" s="1"/>
  <c r="J23" i="31"/>
  <c r="K23" i="31" s="1"/>
  <c r="L23" i="31" s="1"/>
  <c r="J73" i="13"/>
  <c r="K73" i="13" s="1"/>
  <c r="L73" i="13" s="1"/>
  <c r="J19" i="32"/>
  <c r="K19" i="32" s="1"/>
  <c r="L19" i="32" s="1"/>
  <c r="J67" i="11"/>
  <c r="K67" i="11" s="1"/>
  <c r="L67" i="11" s="1"/>
  <c r="J13" i="9"/>
  <c r="K13" i="9" s="1"/>
  <c r="L13" i="9" s="1"/>
  <c r="J97" i="9"/>
  <c r="K97" i="9" s="1"/>
  <c r="L97" i="9" s="1"/>
  <c r="J18" i="13"/>
  <c r="K18" i="13" s="1"/>
  <c r="L18" i="13" s="1"/>
  <c r="J111" i="11"/>
  <c r="K111" i="11" s="1"/>
  <c r="L111" i="11" s="1"/>
  <c r="J50" i="34"/>
  <c r="K50" i="34" s="1"/>
  <c r="L50" i="34" s="1"/>
  <c r="J45" i="32"/>
  <c r="K45" i="32" s="1"/>
  <c r="L45" i="32" s="1"/>
  <c r="I9" i="2"/>
  <c r="D9" i="22"/>
  <c r="J115" i="12"/>
  <c r="K115" i="12" s="1"/>
  <c r="L115" i="12" s="1"/>
  <c r="J50" i="32"/>
  <c r="K50" i="32" s="1"/>
  <c r="L50" i="32" s="1"/>
  <c r="J101" i="31"/>
  <c r="K101" i="31" s="1"/>
  <c r="L101" i="31" s="1"/>
  <c r="I40" i="6"/>
  <c r="D40" i="23"/>
  <c r="J49" i="11"/>
  <c r="K49" i="11" s="1"/>
  <c r="L49" i="11" s="1"/>
  <c r="J47" i="33"/>
  <c r="K47" i="33" s="1"/>
  <c r="L47" i="33" s="1"/>
  <c r="J67" i="31"/>
  <c r="K67" i="31" s="1"/>
  <c r="L67" i="31" s="1"/>
  <c r="J71" i="9"/>
  <c r="K71" i="9" s="1"/>
  <c r="L71" i="9" s="1"/>
  <c r="J44" i="33"/>
  <c r="K44" i="33" s="1"/>
  <c r="L44" i="33" s="1"/>
  <c r="J58" i="8"/>
  <c r="K58" i="8" s="1"/>
  <c r="L58" i="8" s="1"/>
  <c r="J97" i="34"/>
  <c r="K97" i="34" s="1"/>
  <c r="L97" i="34" s="1"/>
  <c r="J13" i="31"/>
  <c r="K13" i="31" s="1"/>
  <c r="L13" i="31" s="1"/>
  <c r="J39" i="30"/>
  <c r="K39" i="30" s="1"/>
  <c r="L39" i="30" s="1"/>
  <c r="J18" i="33"/>
  <c r="K18" i="33" s="1"/>
  <c r="L18" i="33" s="1"/>
  <c r="J59" i="33"/>
  <c r="K59" i="33" s="1"/>
  <c r="L59" i="33" s="1"/>
  <c r="J105" i="12"/>
  <c r="K105" i="12" s="1"/>
  <c r="L105" i="12" s="1"/>
  <c r="J77" i="13"/>
  <c r="K77" i="13" s="1"/>
  <c r="L77" i="13" s="1"/>
  <c r="J28" i="12"/>
  <c r="K28" i="12" s="1"/>
  <c r="L28" i="12" s="1"/>
  <c r="J98" i="34"/>
  <c r="K98" i="34" s="1"/>
  <c r="J78" i="13"/>
  <c r="K78" i="13" s="1"/>
  <c r="L78" i="13" s="1"/>
  <c r="J80" i="31"/>
  <c r="K80" i="31" s="1"/>
  <c r="L80" i="31" s="1"/>
  <c r="J95" i="12"/>
  <c r="K95" i="12" s="1"/>
  <c r="L95" i="12" s="1"/>
  <c r="J35" i="8"/>
  <c r="K35" i="8" s="1"/>
  <c r="L35" i="8" s="1"/>
  <c r="J55" i="30"/>
  <c r="K55" i="30" s="1"/>
  <c r="L55" i="30" s="1"/>
  <c r="J90" i="32"/>
  <c r="K90" i="32" s="1"/>
  <c r="L90" i="32" s="1"/>
  <c r="J76" i="34"/>
  <c r="K76" i="34" s="1"/>
  <c r="L76" i="34" s="1"/>
  <c r="J22" i="8"/>
  <c r="K22" i="8" s="1"/>
  <c r="L22" i="8" s="1"/>
  <c r="I30" i="2"/>
  <c r="D30" i="22"/>
  <c r="D114" i="22"/>
  <c r="I114" i="2"/>
  <c r="J98" i="32"/>
  <c r="K98" i="32" s="1"/>
  <c r="L98" i="32" s="1"/>
  <c r="J104" i="12"/>
  <c r="K104" i="12" s="1"/>
  <c r="L104" i="12" s="1"/>
  <c r="J98" i="8"/>
  <c r="K98" i="8" s="1"/>
  <c r="L98" i="8" s="1"/>
  <c r="J3" i="32"/>
  <c r="K3" i="32" s="1"/>
  <c r="L3" i="32" s="1"/>
  <c r="J90" i="11"/>
  <c r="K90" i="11" s="1"/>
  <c r="L90" i="11" s="1"/>
  <c r="J32" i="33"/>
  <c r="K32" i="33" s="1"/>
  <c r="L32" i="33" s="1"/>
  <c r="J112" i="32"/>
  <c r="K112" i="32" s="1"/>
  <c r="L112" i="32" s="1"/>
  <c r="J19" i="30"/>
  <c r="K19" i="30" s="1"/>
  <c r="L19" i="30" s="1"/>
  <c r="J102" i="9"/>
  <c r="K102" i="9" s="1"/>
  <c r="L102" i="9" s="1"/>
  <c r="H96" i="6"/>
  <c r="J88" i="34"/>
  <c r="K88" i="34" s="1"/>
  <c r="L88" i="34" s="1"/>
  <c r="J97" i="13"/>
  <c r="K97" i="13" s="1"/>
  <c r="L97" i="13" s="1"/>
  <c r="J94" i="12"/>
  <c r="K94" i="12" s="1"/>
  <c r="L94" i="12" s="1"/>
  <c r="J43" i="32"/>
  <c r="K43" i="32" s="1"/>
  <c r="L43" i="32" s="1"/>
  <c r="J94" i="32"/>
  <c r="K94" i="32" s="1"/>
  <c r="L94" i="32" s="1"/>
  <c r="J81" i="32"/>
  <c r="K81" i="32" s="1"/>
  <c r="L81" i="32" s="1"/>
  <c r="J29" i="13"/>
  <c r="K29" i="13" s="1"/>
  <c r="L29" i="13" s="1"/>
  <c r="R105" i="16"/>
  <c r="J16" i="34"/>
  <c r="K16" i="34" s="1"/>
  <c r="L16" i="34" s="1"/>
  <c r="J76" i="9"/>
  <c r="K76" i="9" s="1"/>
  <c r="L76" i="9" s="1"/>
  <c r="J58" i="9"/>
  <c r="K58" i="9" s="1"/>
  <c r="L58" i="9" s="1"/>
  <c r="J84" i="31"/>
  <c r="K84" i="31" s="1"/>
  <c r="L84" i="31" s="1"/>
  <c r="J30" i="30"/>
  <c r="K30" i="30" s="1"/>
  <c r="L30" i="30" s="1"/>
  <c r="J49" i="9"/>
  <c r="K49" i="9" s="1"/>
  <c r="L49" i="9" s="1"/>
  <c r="M4" i="22"/>
  <c r="P123" i="16"/>
  <c r="BT54" i="29"/>
  <c r="F54" i="29" s="1"/>
  <c r="BT22" i="29"/>
  <c r="I10" i="2"/>
  <c r="D10" i="22"/>
  <c r="J80" i="9"/>
  <c r="K80" i="9" s="1"/>
  <c r="L80" i="9" s="1"/>
  <c r="J46" i="32"/>
  <c r="K46" i="32" s="1"/>
  <c r="L46" i="32" s="1"/>
  <c r="I74" i="2"/>
  <c r="D74" i="22"/>
  <c r="J43" i="11"/>
  <c r="K43" i="11" s="1"/>
  <c r="L43" i="11" s="1"/>
  <c r="J5" i="30"/>
  <c r="K5" i="30" s="1"/>
  <c r="L5" i="30" s="1"/>
  <c r="J47" i="9"/>
  <c r="K47" i="9" s="1"/>
  <c r="L47" i="9" s="1"/>
  <c r="J45" i="9"/>
  <c r="K45" i="9" s="1"/>
  <c r="L45" i="9" s="1"/>
  <c r="I35" i="6"/>
  <c r="D35" i="23"/>
  <c r="I62" i="6"/>
  <c r="D62" i="23"/>
  <c r="J27" i="34"/>
  <c r="K27" i="34" s="1"/>
  <c r="J40" i="30"/>
  <c r="K40" i="30" s="1"/>
  <c r="L40" i="30" s="1"/>
  <c r="J65" i="9"/>
  <c r="K65" i="9" s="1"/>
  <c r="L65" i="9" s="1"/>
  <c r="J6" i="32"/>
  <c r="K6" i="32" s="1"/>
  <c r="L6" i="32" s="1"/>
  <c r="J78" i="8"/>
  <c r="K78" i="8" s="1"/>
  <c r="L78" i="8" s="1"/>
  <c r="J99" i="9"/>
  <c r="K99" i="9" s="1"/>
  <c r="L99" i="9" s="1"/>
  <c r="H94" i="6"/>
  <c r="J62" i="12"/>
  <c r="K62" i="12" s="1"/>
  <c r="L62" i="12" s="1"/>
  <c r="J24" i="13"/>
  <c r="K24" i="13" s="1"/>
  <c r="L24" i="13" s="1"/>
  <c r="I11" i="2"/>
  <c r="D11" i="22"/>
  <c r="R109" i="16"/>
  <c r="J29" i="12"/>
  <c r="K29" i="12" s="1"/>
  <c r="L29" i="12" s="1"/>
  <c r="J52" i="34"/>
  <c r="K52" i="34" s="1"/>
  <c r="L52" i="34" s="1"/>
  <c r="J24" i="34"/>
  <c r="K24" i="34" s="1"/>
  <c r="L24" i="34" s="1"/>
  <c r="J6" i="13"/>
  <c r="K6" i="13" s="1"/>
  <c r="L6" i="13" s="1"/>
  <c r="J95" i="9"/>
  <c r="K95" i="9" s="1"/>
  <c r="L95" i="9" s="1"/>
  <c r="D78" i="22"/>
  <c r="I78" i="2"/>
  <c r="J98" i="30"/>
  <c r="K98" i="30" s="1"/>
  <c r="L98" i="30" s="1"/>
  <c r="J41" i="13"/>
  <c r="K41" i="13" s="1"/>
  <c r="L41" i="13" s="1"/>
  <c r="J109" i="9"/>
  <c r="K109" i="9" s="1"/>
  <c r="L109" i="9" s="1"/>
  <c r="J10" i="11"/>
  <c r="K10" i="11" s="1"/>
  <c r="L10" i="11" s="1"/>
  <c r="I20" i="6"/>
  <c r="D20" i="23"/>
  <c r="J60" i="9"/>
  <c r="K60" i="9" s="1"/>
  <c r="L60" i="9" s="1"/>
  <c r="J102" i="8"/>
  <c r="K102" i="8" s="1"/>
  <c r="L102" i="8" s="1"/>
  <c r="J50" i="30"/>
  <c r="K50" i="30" s="1"/>
  <c r="L50" i="30" s="1"/>
  <c r="J53" i="9"/>
  <c r="K53" i="9" s="1"/>
  <c r="L53" i="9" s="1"/>
  <c r="J33" i="30"/>
  <c r="K33" i="30" s="1"/>
  <c r="L33" i="30" s="1"/>
  <c r="J53" i="13"/>
  <c r="K53" i="13" s="1"/>
  <c r="L53" i="13" s="1"/>
  <c r="D20" i="22"/>
  <c r="I20" i="2"/>
  <c r="J8" i="32"/>
  <c r="K8" i="32" s="1"/>
  <c r="L8" i="32" s="1"/>
  <c r="J28" i="13"/>
  <c r="K28" i="13" s="1"/>
  <c r="L28" i="13" s="1"/>
  <c r="J24" i="30"/>
  <c r="K24" i="30" s="1"/>
  <c r="L24" i="30" s="1"/>
  <c r="J3" i="9"/>
  <c r="K3" i="9" s="1"/>
  <c r="L3" i="9" s="1"/>
  <c r="J92" i="11"/>
  <c r="K92" i="11" s="1"/>
  <c r="L92" i="11" s="1"/>
  <c r="J107" i="34"/>
  <c r="K107" i="34" s="1"/>
  <c r="L107" i="34" s="1"/>
  <c r="I92" i="6"/>
  <c r="D92" i="23"/>
  <c r="J21" i="34"/>
  <c r="K21" i="34" s="1"/>
  <c r="J37" i="34"/>
  <c r="K37" i="34" s="1"/>
  <c r="J59" i="32"/>
  <c r="K59" i="32" s="1"/>
  <c r="L59" i="32" s="1"/>
  <c r="J22" i="12"/>
  <c r="K22" i="12" s="1"/>
  <c r="L22" i="12" s="1"/>
  <c r="I115" i="6"/>
  <c r="D115" i="23"/>
  <c r="J77" i="12"/>
  <c r="K77" i="12" s="1"/>
  <c r="L77" i="12" s="1"/>
  <c r="J85" i="13"/>
  <c r="K85" i="13" s="1"/>
  <c r="L85" i="13" s="1"/>
  <c r="J25" i="31"/>
  <c r="K25" i="31" s="1"/>
  <c r="L25" i="31" s="1"/>
  <c r="J92" i="31"/>
  <c r="K92" i="31" s="1"/>
  <c r="L92" i="31" s="1"/>
  <c r="J53" i="33"/>
  <c r="K53" i="33" s="1"/>
  <c r="L53" i="33" s="1"/>
  <c r="J90" i="12"/>
  <c r="K90" i="12" s="1"/>
  <c r="L90" i="12" s="1"/>
  <c r="J70" i="32"/>
  <c r="K70" i="32" s="1"/>
  <c r="L70" i="32" s="1"/>
  <c r="J2" i="11"/>
  <c r="K2" i="11" s="1"/>
  <c r="L2" i="11" s="1"/>
  <c r="J115" i="9"/>
  <c r="K115" i="9" s="1"/>
  <c r="L115" i="9" s="1"/>
  <c r="J96" i="9"/>
  <c r="K96" i="9" s="1"/>
  <c r="L96" i="9" s="1"/>
  <c r="J66" i="30"/>
  <c r="K66" i="30" s="1"/>
  <c r="L66" i="30" s="1"/>
  <c r="J35" i="31"/>
  <c r="K35" i="31" s="1"/>
  <c r="L35" i="31" s="1"/>
  <c r="J19" i="12"/>
  <c r="K19" i="12" s="1"/>
  <c r="L19" i="12" s="1"/>
  <c r="J51" i="31"/>
  <c r="K51" i="31" s="1"/>
  <c r="L51" i="31" s="1"/>
  <c r="J115" i="11"/>
  <c r="K115" i="11" s="1"/>
  <c r="L115" i="11" s="1"/>
  <c r="J94" i="31"/>
  <c r="K94" i="31" s="1"/>
  <c r="L94" i="31" s="1"/>
  <c r="J41" i="32"/>
  <c r="K41" i="32" s="1"/>
  <c r="L41" i="32" s="1"/>
  <c r="I100" i="6"/>
  <c r="D100" i="23"/>
  <c r="J9" i="11"/>
  <c r="K9" i="11" s="1"/>
  <c r="L9" i="11" s="1"/>
  <c r="J81" i="30"/>
  <c r="K81" i="30" s="1"/>
  <c r="L81" i="30" s="1"/>
  <c r="J103" i="32"/>
  <c r="K103" i="32" s="1"/>
  <c r="L103" i="32" s="1"/>
  <c r="J65" i="30"/>
  <c r="K65" i="30" s="1"/>
  <c r="L65" i="30" s="1"/>
  <c r="J22" i="31"/>
  <c r="K22" i="31" s="1"/>
  <c r="L22" i="31" s="1"/>
  <c r="J68" i="31"/>
  <c r="K68" i="31" s="1"/>
  <c r="L68" i="31" s="1"/>
  <c r="I5" i="6"/>
  <c r="D5" i="23"/>
  <c r="J84" i="30"/>
  <c r="K84" i="30" s="1"/>
  <c r="L84" i="30" s="1"/>
  <c r="J28" i="9"/>
  <c r="K28" i="9" s="1"/>
  <c r="L28" i="9" s="1"/>
  <c r="J34" i="8"/>
  <c r="K34" i="8" s="1"/>
  <c r="L34" i="8" s="1"/>
  <c r="J38" i="9"/>
  <c r="K38" i="9" s="1"/>
  <c r="L38" i="9" s="1"/>
  <c r="J20" i="9"/>
  <c r="K20" i="9" s="1"/>
  <c r="L20" i="9" s="1"/>
  <c r="J28" i="11"/>
  <c r="K28" i="11" s="1"/>
  <c r="L28" i="11" s="1"/>
  <c r="J107" i="30"/>
  <c r="K107" i="30" s="1"/>
  <c r="L107" i="30" s="1"/>
  <c r="J14" i="33"/>
  <c r="K14" i="33" s="1"/>
  <c r="L14" i="33" s="1"/>
  <c r="J95" i="31"/>
  <c r="K95" i="31" s="1"/>
  <c r="L95" i="31" s="1"/>
  <c r="J31" i="11"/>
  <c r="K31" i="11" s="1"/>
  <c r="L31" i="11" s="1"/>
  <c r="J74" i="34"/>
  <c r="K74" i="34" s="1"/>
  <c r="L74" i="34" s="1"/>
  <c r="J4" i="13"/>
  <c r="K4" i="13" s="1"/>
  <c r="L4" i="13" s="1"/>
  <c r="J69" i="34"/>
  <c r="K69" i="34" s="1"/>
  <c r="L69" i="34" s="1"/>
  <c r="J73" i="31"/>
  <c r="K73" i="31" s="1"/>
  <c r="L73" i="31" s="1"/>
  <c r="J48" i="9"/>
  <c r="K48" i="9" s="1"/>
  <c r="L48" i="9" s="1"/>
  <c r="J102" i="30"/>
  <c r="K102" i="30" s="1"/>
  <c r="L102" i="30" s="1"/>
  <c r="J84" i="8"/>
  <c r="K84" i="8" s="1"/>
  <c r="L84" i="8" s="1"/>
  <c r="J22" i="34"/>
  <c r="K22" i="34" s="1"/>
  <c r="L22" i="34" s="1"/>
  <c r="J87" i="32"/>
  <c r="K87" i="32" s="1"/>
  <c r="L87" i="32" s="1"/>
  <c r="P114" i="16"/>
  <c r="BT45" i="29"/>
  <c r="F45" i="29" s="1"/>
  <c r="BT13" i="29"/>
  <c r="J72" i="30"/>
  <c r="K72" i="30" s="1"/>
  <c r="L72" i="30" s="1"/>
  <c r="J35" i="12"/>
  <c r="K35" i="12" s="1"/>
  <c r="L35" i="12" s="1"/>
  <c r="J10" i="34"/>
  <c r="K10" i="34" s="1"/>
  <c r="L10" i="34" s="1"/>
  <c r="J74" i="13"/>
  <c r="K74" i="13" s="1"/>
  <c r="L74" i="13" s="1"/>
  <c r="J55" i="8"/>
  <c r="K55" i="8" s="1"/>
  <c r="L55" i="8" s="1"/>
  <c r="J69" i="8"/>
  <c r="K69" i="8" s="1"/>
  <c r="L69" i="8" s="1"/>
  <c r="J25" i="30"/>
  <c r="K25" i="30" s="1"/>
  <c r="L25" i="30" s="1"/>
  <c r="J23" i="34"/>
  <c r="K23" i="34" s="1"/>
  <c r="L23" i="34" s="1"/>
  <c r="J75" i="32"/>
  <c r="K75" i="32" s="1"/>
  <c r="L75" i="32" s="1"/>
  <c r="J117" i="8"/>
  <c r="K117" i="8" s="1"/>
  <c r="L117" i="8" s="1"/>
  <c r="J79" i="11"/>
  <c r="K79" i="11" s="1"/>
  <c r="L79" i="11" s="1"/>
  <c r="J102" i="34"/>
  <c r="K102" i="34" s="1"/>
  <c r="L102" i="34" s="1"/>
  <c r="I15" i="6"/>
  <c r="D15" i="23"/>
  <c r="J104" i="13"/>
  <c r="K104" i="13" s="1"/>
  <c r="L104" i="13" s="1"/>
  <c r="J52" i="13"/>
  <c r="K52" i="13" s="1"/>
  <c r="L52" i="13" s="1"/>
  <c r="J90" i="34"/>
  <c r="K90" i="34" s="1"/>
  <c r="L90" i="34" s="1"/>
  <c r="J29" i="9"/>
  <c r="K29" i="9" s="1"/>
  <c r="L29" i="9" s="1"/>
  <c r="J99" i="8"/>
  <c r="K99" i="8" s="1"/>
  <c r="L99" i="8" s="1"/>
  <c r="J45" i="13"/>
  <c r="K45" i="13" s="1"/>
  <c r="L45" i="13" s="1"/>
  <c r="P138" i="16"/>
  <c r="BT69" i="29"/>
  <c r="F69" i="29" s="1"/>
  <c r="BT37" i="29"/>
  <c r="J112" i="30"/>
  <c r="K112" i="30" s="1"/>
  <c r="L112" i="30" s="1"/>
  <c r="J63" i="13"/>
  <c r="K63" i="13" s="1"/>
  <c r="L63" i="13" s="1"/>
  <c r="D77" i="22"/>
  <c r="I77" i="2"/>
  <c r="J8" i="9"/>
  <c r="K8" i="9" s="1"/>
  <c r="L8" i="9" s="1"/>
  <c r="J48" i="30"/>
  <c r="K48" i="30" s="1"/>
  <c r="L48" i="30" s="1"/>
  <c r="H9" i="6"/>
  <c r="J26" i="31"/>
  <c r="K26" i="31" s="1"/>
  <c r="L26" i="31" s="1"/>
  <c r="J17" i="34"/>
  <c r="K17" i="34" s="1"/>
  <c r="L17" i="34" s="1"/>
  <c r="J70" i="13"/>
  <c r="K70" i="13" s="1"/>
  <c r="L70" i="13" s="1"/>
  <c r="J99" i="11"/>
  <c r="K99" i="11" s="1"/>
  <c r="L99" i="11" s="1"/>
  <c r="J7" i="32"/>
  <c r="K7" i="32" s="1"/>
  <c r="L7" i="32" s="1"/>
  <c r="J94" i="11"/>
  <c r="K94" i="11" s="1"/>
  <c r="L94" i="11" s="1"/>
  <c r="J52" i="31"/>
  <c r="K52" i="31" s="1"/>
  <c r="L52" i="31" s="1"/>
  <c r="J106" i="32"/>
  <c r="K106" i="32" s="1"/>
  <c r="L106" i="32" s="1"/>
  <c r="J69" i="9"/>
  <c r="K69" i="9" s="1"/>
  <c r="L69" i="9" s="1"/>
  <c r="H95" i="6"/>
  <c r="J98" i="31"/>
  <c r="K98" i="31" s="1"/>
  <c r="L98" i="31" s="1"/>
  <c r="J13" i="11"/>
  <c r="K13" i="11" s="1"/>
  <c r="L13" i="11" s="1"/>
  <c r="J115" i="32"/>
  <c r="K115" i="32" s="1"/>
  <c r="L115" i="32" s="1"/>
  <c r="J41" i="8"/>
  <c r="K41" i="8" s="1"/>
  <c r="L41" i="8" s="1"/>
  <c r="J36" i="33"/>
  <c r="K36" i="33" s="1"/>
  <c r="L36" i="33" s="1"/>
  <c r="P137" i="16"/>
  <c r="BT68" i="29"/>
  <c r="F68" i="29" s="1"/>
  <c r="BT36" i="29"/>
  <c r="J108" i="31"/>
  <c r="K108" i="31" s="1"/>
  <c r="L108" i="31" s="1"/>
  <c r="P135" i="16"/>
  <c r="BT34" i="29"/>
  <c r="BT66" i="29"/>
  <c r="F66" i="29" s="1"/>
  <c r="D19" i="22"/>
  <c r="I19" i="2"/>
  <c r="J70" i="31"/>
  <c r="K70" i="31" s="1"/>
  <c r="L70" i="31" s="1"/>
  <c r="I28" i="2"/>
  <c r="D28" i="22"/>
  <c r="J117" i="13"/>
  <c r="K117" i="13" s="1"/>
  <c r="L117" i="13" s="1"/>
  <c r="J81" i="33"/>
  <c r="K81" i="33" s="1"/>
  <c r="L81" i="33" s="1"/>
  <c r="J106" i="12"/>
  <c r="K106" i="12" s="1"/>
  <c r="L106" i="12" s="1"/>
  <c r="J82" i="30"/>
  <c r="K82" i="30" s="1"/>
  <c r="L82" i="30" s="1"/>
  <c r="J114" i="11"/>
  <c r="K114" i="11" s="1"/>
  <c r="L114" i="11" s="1"/>
  <c r="J20" i="34"/>
  <c r="K20" i="34" s="1"/>
  <c r="L20" i="34" s="1"/>
  <c r="J65" i="31"/>
  <c r="K65" i="31" s="1"/>
  <c r="L65" i="31" s="1"/>
  <c r="J20" i="33"/>
  <c r="K20" i="33" s="1"/>
  <c r="L20" i="33" s="1"/>
  <c r="J31" i="34"/>
  <c r="K31" i="34" s="1"/>
  <c r="L31" i="34" s="1"/>
  <c r="J64" i="13"/>
  <c r="K64" i="13" s="1"/>
  <c r="L64" i="13" s="1"/>
  <c r="J17" i="11"/>
  <c r="K17" i="11" s="1"/>
  <c r="L17" i="11" s="1"/>
  <c r="J71" i="11"/>
  <c r="K71" i="11" s="1"/>
  <c r="L71" i="11" s="1"/>
  <c r="J62" i="11"/>
  <c r="K62" i="11" s="1"/>
  <c r="L62" i="11" s="1"/>
  <c r="J108" i="12"/>
  <c r="K108" i="12" s="1"/>
  <c r="L108" i="12" s="1"/>
  <c r="I48" i="6"/>
  <c r="D48" i="23"/>
  <c r="J100" i="31"/>
  <c r="K100" i="31" s="1"/>
  <c r="L100" i="31" s="1"/>
  <c r="J88" i="12"/>
  <c r="K88" i="12" s="1"/>
  <c r="L88" i="12" s="1"/>
  <c r="J97" i="30"/>
  <c r="K97" i="30" s="1"/>
  <c r="L97" i="30" s="1"/>
  <c r="J5" i="32"/>
  <c r="K5" i="32" s="1"/>
  <c r="L5" i="32" s="1"/>
  <c r="J46" i="9"/>
  <c r="K46" i="9" s="1"/>
  <c r="L46" i="9" s="1"/>
  <c r="J66" i="13"/>
  <c r="K66" i="13" s="1"/>
  <c r="L66" i="13" s="1"/>
  <c r="J5" i="34"/>
  <c r="K5" i="34" s="1"/>
  <c r="J93" i="9"/>
  <c r="K93" i="9" s="1"/>
  <c r="L93" i="9" s="1"/>
  <c r="J107" i="32"/>
  <c r="K107" i="32" s="1"/>
  <c r="L107" i="32" s="1"/>
  <c r="J48" i="33"/>
  <c r="K48" i="33" s="1"/>
  <c r="L48" i="33" s="1"/>
  <c r="J16" i="12"/>
  <c r="K16" i="12" s="1"/>
  <c r="L16" i="12" s="1"/>
  <c r="J61" i="30"/>
  <c r="K61" i="30" s="1"/>
  <c r="L61" i="30" s="1"/>
  <c r="J7" i="31"/>
  <c r="K7" i="31" s="1"/>
  <c r="L7" i="31" s="1"/>
  <c r="J37" i="13"/>
  <c r="K37" i="13" s="1"/>
  <c r="L37" i="13" s="1"/>
  <c r="I55" i="2"/>
  <c r="D55" i="22"/>
  <c r="J96" i="34"/>
  <c r="K96" i="34" s="1"/>
  <c r="L96" i="34" s="1"/>
  <c r="J34" i="12"/>
  <c r="K34" i="12" s="1"/>
  <c r="L34" i="12" s="1"/>
  <c r="J105" i="13"/>
  <c r="K105" i="13" s="1"/>
  <c r="L105" i="13" s="1"/>
  <c r="J64" i="9"/>
  <c r="K64" i="9" s="1"/>
  <c r="L64" i="9" s="1"/>
  <c r="J44" i="8"/>
  <c r="K44" i="8" s="1"/>
  <c r="L44" i="8" s="1"/>
  <c r="J69" i="32"/>
  <c r="K69" i="32" s="1"/>
  <c r="L69" i="32" s="1"/>
  <c r="J61" i="12"/>
  <c r="K61" i="12" s="1"/>
  <c r="L61" i="12" s="1"/>
  <c r="J89" i="11"/>
  <c r="K89" i="11" s="1"/>
  <c r="L89" i="11" s="1"/>
  <c r="J63" i="8"/>
  <c r="K63" i="8" s="1"/>
  <c r="L63" i="8" s="1"/>
  <c r="J5" i="12"/>
  <c r="K5" i="12" s="1"/>
  <c r="L5" i="12" s="1"/>
  <c r="I96" i="2"/>
  <c r="D96" i="22"/>
  <c r="I26" i="6"/>
  <c r="D26" i="23"/>
  <c r="J78" i="31"/>
  <c r="K78" i="31" s="1"/>
  <c r="L78" i="31" s="1"/>
  <c r="J76" i="8"/>
  <c r="K76" i="8" s="1"/>
  <c r="L76" i="8" s="1"/>
  <c r="J100" i="34"/>
  <c r="K100" i="34" s="1"/>
  <c r="L100" i="34" s="1"/>
  <c r="J86" i="11"/>
  <c r="K86" i="11" s="1"/>
  <c r="L86" i="11" s="1"/>
  <c r="J14" i="32"/>
  <c r="K14" i="32" s="1"/>
  <c r="L14" i="32" s="1"/>
  <c r="J20" i="11"/>
  <c r="K20" i="11" s="1"/>
  <c r="L20" i="11" s="1"/>
  <c r="J15" i="11"/>
  <c r="K15" i="11" s="1"/>
  <c r="L15" i="11" s="1"/>
  <c r="I31" i="2"/>
  <c r="D31" i="22"/>
  <c r="I24" i="6"/>
  <c r="D24" i="23"/>
  <c r="J95" i="13"/>
  <c r="K95" i="13" s="1"/>
  <c r="L95" i="13" s="1"/>
  <c r="J3" i="33"/>
  <c r="K3" i="33" s="1"/>
  <c r="L3" i="33" s="1"/>
  <c r="J9" i="34"/>
  <c r="K9" i="34" s="1"/>
  <c r="L9" i="34" s="1"/>
  <c r="J100" i="32"/>
  <c r="K100" i="32" s="1"/>
  <c r="L100" i="32" s="1"/>
  <c r="I72" i="2"/>
  <c r="D72" i="22"/>
  <c r="P133" i="16"/>
  <c r="BT64" i="29"/>
  <c r="F64" i="29" s="1"/>
  <c r="BT32" i="29"/>
  <c r="J47" i="13"/>
  <c r="K47" i="13" s="1"/>
  <c r="L47" i="13" s="1"/>
  <c r="J6" i="9"/>
  <c r="K6" i="9" s="1"/>
  <c r="L6" i="9" s="1"/>
  <c r="J117" i="30"/>
  <c r="K117" i="30" s="1"/>
  <c r="L117" i="30" s="1"/>
  <c r="I3" i="2"/>
  <c r="D3" i="22"/>
  <c r="J101" i="32"/>
  <c r="K101" i="32" s="1"/>
  <c r="L101" i="32" s="1"/>
  <c r="J107" i="11"/>
  <c r="K107" i="11" s="1"/>
  <c r="L107" i="11" s="1"/>
  <c r="J23" i="13"/>
  <c r="K23" i="13" s="1"/>
  <c r="L23" i="13" s="1"/>
  <c r="P125" i="16"/>
  <c r="BT56" i="29"/>
  <c r="F56" i="29" s="1"/>
  <c r="BT24" i="29"/>
  <c r="J24" i="31"/>
  <c r="K24" i="31" s="1"/>
  <c r="L24" i="31" s="1"/>
  <c r="J112" i="9"/>
  <c r="K112" i="9" s="1"/>
  <c r="L112" i="9" s="1"/>
  <c r="J13" i="12"/>
  <c r="K13" i="12" s="1"/>
  <c r="L13" i="12" s="1"/>
  <c r="D47" i="23"/>
  <c r="I47" i="6"/>
  <c r="I68" i="2"/>
  <c r="D68" i="22"/>
  <c r="J58" i="13"/>
  <c r="K58" i="13" s="1"/>
  <c r="L58" i="13" s="1"/>
  <c r="J66" i="31"/>
  <c r="K66" i="31" s="1"/>
  <c r="L66" i="31" s="1"/>
  <c r="J46" i="33"/>
  <c r="K46" i="33" s="1"/>
  <c r="L46" i="33" s="1"/>
  <c r="J30" i="8"/>
  <c r="K30" i="8" s="1"/>
  <c r="L30" i="8" s="1"/>
  <c r="J108" i="11"/>
  <c r="K108" i="11" s="1"/>
  <c r="L108" i="11" s="1"/>
  <c r="J42" i="32"/>
  <c r="K42" i="32" s="1"/>
  <c r="L42" i="32" s="1"/>
  <c r="J106" i="34"/>
  <c r="K106" i="34" s="1"/>
  <c r="L106" i="34" s="1"/>
  <c r="J74" i="9"/>
  <c r="K74" i="9" s="1"/>
  <c r="L74" i="9" s="1"/>
  <c r="J56" i="34"/>
  <c r="K56" i="34" s="1"/>
  <c r="J93" i="8"/>
  <c r="K93" i="8" s="1"/>
  <c r="L93" i="8" s="1"/>
  <c r="J58" i="32"/>
  <c r="K58" i="32" s="1"/>
  <c r="L58" i="32" s="1"/>
  <c r="J111" i="34"/>
  <c r="K111" i="34" s="1"/>
  <c r="L111" i="34" s="1"/>
  <c r="I51" i="2"/>
  <c r="D51" i="22"/>
  <c r="J27" i="8"/>
  <c r="K27" i="8" s="1"/>
  <c r="L27" i="8" s="1"/>
  <c r="J39" i="12"/>
  <c r="K39" i="12" s="1"/>
  <c r="L39" i="12" s="1"/>
  <c r="J12" i="13"/>
  <c r="K12" i="13" s="1"/>
  <c r="L12" i="13" s="1"/>
  <c r="J65" i="13"/>
  <c r="K65" i="13" s="1"/>
  <c r="L65" i="13" s="1"/>
  <c r="J44" i="30"/>
  <c r="K44" i="30" s="1"/>
  <c r="L44" i="30" s="1"/>
  <c r="J38" i="33"/>
  <c r="K38" i="33" s="1"/>
  <c r="L38" i="33" s="1"/>
  <c r="J64" i="8"/>
  <c r="K64" i="8" s="1"/>
  <c r="L64" i="8" s="1"/>
  <c r="J40" i="8"/>
  <c r="K40" i="8" s="1"/>
  <c r="L40" i="8" s="1"/>
  <c r="I42" i="2"/>
  <c r="D42" i="22"/>
  <c r="H59" i="6"/>
  <c r="J54" i="32"/>
  <c r="K54" i="32" s="1"/>
  <c r="L54" i="32" s="1"/>
  <c r="J85" i="8"/>
  <c r="K85" i="8" s="1"/>
  <c r="L85" i="8" s="1"/>
  <c r="J64" i="12"/>
  <c r="K64" i="12" s="1"/>
  <c r="L64" i="12" s="1"/>
  <c r="I59" i="2"/>
  <c r="D59" i="22"/>
  <c r="J36" i="12"/>
  <c r="K36" i="12" s="1"/>
  <c r="L36" i="12" s="1"/>
  <c r="I56" i="2"/>
  <c r="D56" i="22"/>
  <c r="J23" i="32"/>
  <c r="K23" i="32" s="1"/>
  <c r="L23" i="32" s="1"/>
  <c r="R96" i="16"/>
  <c r="J116" i="30"/>
  <c r="K116" i="30" s="1"/>
  <c r="L116" i="30" s="1"/>
  <c r="J40" i="31"/>
  <c r="K40" i="31" s="1"/>
  <c r="L40" i="31" s="1"/>
  <c r="H4" i="6"/>
  <c r="J66" i="8"/>
  <c r="K66" i="8" s="1"/>
  <c r="L66" i="8" s="1"/>
  <c r="J32" i="9"/>
  <c r="K32" i="9" s="1"/>
  <c r="L32" i="9" s="1"/>
  <c r="J74" i="8"/>
  <c r="K74" i="8" s="1"/>
  <c r="L74" i="8" s="1"/>
  <c r="J22" i="9"/>
  <c r="K22" i="9" s="1"/>
  <c r="L22" i="9" s="1"/>
  <c r="I45" i="2"/>
  <c r="D45" i="22"/>
  <c r="J68" i="9"/>
  <c r="K68" i="9" s="1"/>
  <c r="L68" i="9" s="1"/>
  <c r="J65" i="8"/>
  <c r="K65" i="8" s="1"/>
  <c r="L65" i="8" s="1"/>
  <c r="J78" i="12"/>
  <c r="K78" i="12" s="1"/>
  <c r="L78" i="12" s="1"/>
  <c r="P122" i="16"/>
  <c r="BT53" i="29"/>
  <c r="F53" i="29" s="1"/>
  <c r="BT21" i="29"/>
  <c r="J7" i="9"/>
  <c r="K7" i="9" s="1"/>
  <c r="L7" i="9" s="1"/>
  <c r="J90" i="9"/>
  <c r="K90" i="9" s="1"/>
  <c r="L90" i="9" s="1"/>
  <c r="J94" i="34"/>
  <c r="K94" i="34" s="1"/>
  <c r="J65" i="11"/>
  <c r="K65" i="11" s="1"/>
  <c r="L65" i="11" s="1"/>
  <c r="J108" i="34"/>
  <c r="K108" i="34" s="1"/>
  <c r="L108" i="34" s="1"/>
  <c r="J77" i="32"/>
  <c r="K77" i="32" s="1"/>
  <c r="L77" i="32" s="1"/>
  <c r="D71" i="22"/>
  <c r="I71" i="2"/>
  <c r="P141" i="16"/>
  <c r="BT72" i="29"/>
  <c r="F72" i="29" s="1"/>
  <c r="BT40" i="29"/>
  <c r="J91" i="12"/>
  <c r="K91" i="12" s="1"/>
  <c r="L91" i="12" s="1"/>
  <c r="J71" i="13"/>
  <c r="K71" i="13" s="1"/>
  <c r="L71" i="13" s="1"/>
  <c r="J41" i="11"/>
  <c r="K41" i="11" s="1"/>
  <c r="L41" i="11" s="1"/>
  <c r="J99" i="34"/>
  <c r="K99" i="34" s="1"/>
  <c r="L99" i="34" s="1"/>
  <c r="J9" i="31"/>
  <c r="K9" i="31" s="1"/>
  <c r="L9" i="31" s="1"/>
  <c r="J33" i="34"/>
  <c r="K33" i="34" s="1"/>
  <c r="L33" i="34" s="1"/>
  <c r="J88" i="32"/>
  <c r="K88" i="32" s="1"/>
  <c r="L88" i="32" s="1"/>
  <c r="J47" i="8"/>
  <c r="K47" i="8" s="1"/>
  <c r="L47" i="8" s="1"/>
  <c r="J16" i="30"/>
  <c r="K16" i="30" s="1"/>
  <c r="L16" i="30" s="1"/>
  <c r="J10" i="33"/>
  <c r="K10" i="33" s="1"/>
  <c r="L10" i="33" s="1"/>
  <c r="D116" i="23"/>
  <c r="I116" i="6"/>
  <c r="J54" i="31"/>
  <c r="K54" i="31" s="1"/>
  <c r="L54" i="31" s="1"/>
  <c r="I54" i="2"/>
  <c r="D54" i="22"/>
  <c r="J38" i="30"/>
  <c r="K38" i="30" s="1"/>
  <c r="L38" i="30" s="1"/>
  <c r="I84" i="2"/>
  <c r="D84" i="22"/>
  <c r="J116" i="11"/>
  <c r="K116" i="11" s="1"/>
  <c r="L116" i="11" s="1"/>
  <c r="H37" i="6"/>
  <c r="J117" i="31"/>
  <c r="K117" i="31" s="1"/>
  <c r="L117" i="31" s="1"/>
  <c r="J54" i="11"/>
  <c r="K54" i="11" s="1"/>
  <c r="L54" i="11" s="1"/>
  <c r="J37" i="33"/>
  <c r="K37" i="33" s="1"/>
  <c r="L37" i="33" s="1"/>
  <c r="J21" i="12"/>
  <c r="K21" i="12" s="1"/>
  <c r="L21" i="12" s="1"/>
  <c r="J105" i="32"/>
  <c r="K105" i="32" s="1"/>
  <c r="L105" i="32" s="1"/>
  <c r="J12" i="30"/>
  <c r="K12" i="30" s="1"/>
  <c r="L12" i="30" s="1"/>
  <c r="I21" i="2"/>
  <c r="D21" i="22"/>
  <c r="P119" i="16"/>
  <c r="BT50" i="29"/>
  <c r="F50" i="29" s="1"/>
  <c r="BT18" i="29"/>
  <c r="I104" i="2"/>
  <c r="D104" i="22"/>
  <c r="J9" i="8"/>
  <c r="K9" i="8" s="1"/>
  <c r="L9" i="8" s="1"/>
  <c r="J9" i="30"/>
  <c r="K9" i="30" s="1"/>
  <c r="L9" i="30" s="1"/>
  <c r="I109" i="6"/>
  <c r="D109" i="23"/>
  <c r="J62" i="34"/>
  <c r="K62" i="34" s="1"/>
  <c r="L62" i="34" s="1"/>
  <c r="I73" i="2"/>
  <c r="D73" i="22"/>
  <c r="J26" i="34"/>
  <c r="K26" i="34" s="1"/>
  <c r="L26" i="34" s="1"/>
  <c r="J78" i="32"/>
  <c r="K78" i="32" s="1"/>
  <c r="L78" i="32" s="1"/>
  <c r="J82" i="11"/>
  <c r="K82" i="11" s="1"/>
  <c r="L82" i="11" s="1"/>
  <c r="J5" i="31"/>
  <c r="K5" i="31" s="1"/>
  <c r="L5" i="31" s="1"/>
  <c r="J32" i="30"/>
  <c r="K32" i="30" s="1"/>
  <c r="L32" i="30" s="1"/>
  <c r="J96" i="8"/>
  <c r="K96" i="8" s="1"/>
  <c r="L96" i="8" s="1"/>
  <c r="I60" i="2"/>
  <c r="D60" i="22"/>
  <c r="J8" i="13"/>
  <c r="K8" i="13" s="1"/>
  <c r="L8" i="13" s="1"/>
  <c r="J47" i="12"/>
  <c r="K47" i="12" s="1"/>
  <c r="L47" i="12" s="1"/>
  <c r="J86" i="9"/>
  <c r="K86" i="9" s="1"/>
  <c r="L86" i="9" s="1"/>
  <c r="J103" i="11"/>
  <c r="K103" i="11" s="1"/>
  <c r="L103" i="11" s="1"/>
  <c r="J86" i="34"/>
  <c r="K86" i="34" s="1"/>
  <c r="L86" i="34" s="1"/>
  <c r="J79" i="12"/>
  <c r="K79" i="12" s="1"/>
  <c r="L79" i="12" s="1"/>
  <c r="J53" i="11"/>
  <c r="K53" i="11" s="1"/>
  <c r="L53" i="11" s="1"/>
  <c r="P126" i="16"/>
  <c r="BT57" i="29"/>
  <c r="F57" i="29" s="1"/>
  <c r="BT25" i="29"/>
  <c r="J60" i="11"/>
  <c r="K60" i="11" s="1"/>
  <c r="L60" i="11" s="1"/>
  <c r="J43" i="30"/>
  <c r="K43" i="30" s="1"/>
  <c r="L43" i="30" s="1"/>
  <c r="J84" i="34"/>
  <c r="K84" i="34" s="1"/>
  <c r="L84" i="34" s="1"/>
  <c r="J18" i="31"/>
  <c r="K18" i="31" s="1"/>
  <c r="L18" i="31" s="1"/>
  <c r="I58" i="2"/>
  <c r="D58" i="22"/>
  <c r="I63" i="2"/>
  <c r="J24" i="11"/>
  <c r="K24" i="11" s="1"/>
  <c r="L24" i="11" s="1"/>
  <c r="J62" i="8"/>
  <c r="K62" i="8" s="1"/>
  <c r="L62" i="8" s="1"/>
  <c r="J86" i="33"/>
  <c r="K86" i="33" s="1"/>
  <c r="L86" i="33" s="1"/>
  <c r="J116" i="32"/>
  <c r="K116" i="32" s="1"/>
  <c r="L116" i="32" s="1"/>
  <c r="J9" i="32"/>
  <c r="K9" i="32" s="1"/>
  <c r="L9" i="32" s="1"/>
  <c r="J56" i="9"/>
  <c r="K56" i="9" s="1"/>
  <c r="L56" i="9" s="1"/>
  <c r="J20" i="31"/>
  <c r="K20" i="31" s="1"/>
  <c r="L20" i="31" s="1"/>
  <c r="I29" i="2"/>
  <c r="D29" i="22"/>
  <c r="J74" i="33"/>
  <c r="K74" i="33" s="1"/>
  <c r="L74" i="33" s="1"/>
  <c r="I5" i="2"/>
  <c r="D5" i="22"/>
  <c r="J21" i="9"/>
  <c r="K21" i="9" s="1"/>
  <c r="L21" i="9" s="1"/>
  <c r="H110" i="6"/>
  <c r="H10" i="6"/>
  <c r="J6" i="8"/>
  <c r="K6" i="8" s="1"/>
  <c r="L6" i="8" s="1"/>
  <c r="J110" i="13"/>
  <c r="K110" i="13" s="1"/>
  <c r="L110" i="13" s="1"/>
  <c r="J57" i="8"/>
  <c r="K57" i="8" s="1"/>
  <c r="L57" i="8" s="1"/>
  <c r="J104" i="32"/>
  <c r="K104" i="32" s="1"/>
  <c r="L104" i="32" s="1"/>
  <c r="H21" i="6"/>
  <c r="J96" i="32"/>
  <c r="K96" i="32" s="1"/>
  <c r="L96" i="32" s="1"/>
  <c r="J45" i="34"/>
  <c r="K45" i="34" s="1"/>
  <c r="L45" i="34" s="1"/>
  <c r="J12" i="12"/>
  <c r="K12" i="12" s="1"/>
  <c r="L12" i="12" s="1"/>
  <c r="D117" i="22"/>
  <c r="I117" i="2"/>
  <c r="J13" i="34"/>
  <c r="K13" i="34" s="1"/>
  <c r="L13" i="34" s="1"/>
  <c r="I27" i="2"/>
  <c r="D27" i="22"/>
  <c r="J73" i="30"/>
  <c r="K73" i="30" s="1"/>
  <c r="L73" i="30" s="1"/>
  <c r="D39" i="22"/>
  <c r="I39" i="2"/>
  <c r="I93" i="2"/>
  <c r="D93" i="22"/>
  <c r="J37" i="31"/>
  <c r="K37" i="31" s="1"/>
  <c r="L37" i="31" s="1"/>
  <c r="I103" i="2"/>
  <c r="D103" i="22"/>
  <c r="I18" i="2"/>
  <c r="D18" i="22"/>
  <c r="J67" i="32"/>
  <c r="K67" i="32" s="1"/>
  <c r="L67" i="32" s="1"/>
  <c r="H91" i="6"/>
  <c r="J59" i="34"/>
  <c r="K59" i="34" s="1"/>
  <c r="L59" i="34" s="1"/>
  <c r="J75" i="34"/>
  <c r="K75" i="34" s="1"/>
  <c r="L75" i="34" s="1"/>
  <c r="J12" i="8"/>
  <c r="K12" i="8" s="1"/>
  <c r="L12" i="8" s="1"/>
  <c r="J8" i="31"/>
  <c r="K8" i="31" s="1"/>
  <c r="L8" i="31" s="1"/>
  <c r="J58" i="12"/>
  <c r="K58" i="12" s="1"/>
  <c r="L58" i="12" s="1"/>
  <c r="J97" i="11"/>
  <c r="K97" i="11" s="1"/>
  <c r="L97" i="11" s="1"/>
  <c r="J88" i="8"/>
  <c r="K88" i="8" s="1"/>
  <c r="L88" i="8" s="1"/>
  <c r="P131" i="16"/>
  <c r="BT30" i="29"/>
  <c r="BT62" i="29"/>
  <c r="F62" i="29" s="1"/>
  <c r="I22" i="2"/>
  <c r="D22" i="22"/>
  <c r="J39" i="13"/>
  <c r="K39" i="13" s="1"/>
  <c r="L39" i="13" s="1"/>
  <c r="P127" i="16"/>
  <c r="BT58" i="29"/>
  <c r="F58" i="29" s="1"/>
  <c r="BT26" i="29"/>
  <c r="R88" i="16"/>
  <c r="H52" i="6"/>
  <c r="J36" i="32"/>
  <c r="K36" i="32" s="1"/>
  <c r="L36" i="32" s="1"/>
  <c r="J93" i="11"/>
  <c r="K93" i="11" s="1"/>
  <c r="L93" i="11" s="1"/>
  <c r="J81" i="34"/>
  <c r="K81" i="34" s="1"/>
  <c r="L81" i="34" s="1"/>
  <c r="J101" i="9"/>
  <c r="K101" i="9" s="1"/>
  <c r="L101" i="9" s="1"/>
  <c r="J53" i="34"/>
  <c r="K53" i="34" s="1"/>
  <c r="L53" i="34" s="1"/>
  <c r="J52" i="11"/>
  <c r="K52" i="11" s="1"/>
  <c r="L52" i="11" s="1"/>
  <c r="D91" i="22"/>
  <c r="I91" i="2"/>
  <c r="J26" i="32"/>
  <c r="K26" i="32" s="1"/>
  <c r="L26" i="32" s="1"/>
  <c r="J11" i="30"/>
  <c r="K11" i="30" s="1"/>
  <c r="L11" i="30" s="1"/>
  <c r="J110" i="32"/>
  <c r="K110" i="32" s="1"/>
  <c r="L110" i="32" s="1"/>
  <c r="J114" i="12"/>
  <c r="K114" i="12" s="1"/>
  <c r="L114" i="12" s="1"/>
  <c r="J87" i="30"/>
  <c r="K87" i="30" s="1"/>
  <c r="L87" i="30" s="1"/>
  <c r="J92" i="32"/>
  <c r="K92" i="32" s="1"/>
  <c r="L92" i="32" s="1"/>
  <c r="J53" i="32"/>
  <c r="K53" i="32" s="1"/>
  <c r="L53" i="32" s="1"/>
  <c r="J69" i="11"/>
  <c r="K69" i="11" s="1"/>
  <c r="L69" i="11" s="1"/>
  <c r="J75" i="11"/>
  <c r="K75" i="11" s="1"/>
  <c r="L75" i="11" s="1"/>
  <c r="J25" i="11"/>
  <c r="K25" i="11" s="1"/>
  <c r="L25" i="11" s="1"/>
  <c r="J50" i="33"/>
  <c r="K50" i="33" s="1"/>
  <c r="L50" i="33" s="1"/>
  <c r="J33" i="31"/>
  <c r="K33" i="31" s="1"/>
  <c r="L33" i="31" s="1"/>
  <c r="BA404" i="28"/>
  <c r="BA431" i="28"/>
  <c r="BA416" i="28"/>
  <c r="BA411" i="28"/>
  <c r="BD6" i="28"/>
  <c r="BD7" i="28"/>
  <c r="AQ5" i="28"/>
  <c r="AQ6" i="28" s="1"/>
  <c r="L60" i="34"/>
  <c r="L87" i="34"/>
  <c r="L42" i="34"/>
  <c r="L104" i="34"/>
  <c r="L21" i="34"/>
  <c r="AY2" i="28"/>
  <c r="AY5" i="28" s="1"/>
  <c r="AY6" i="28" s="1"/>
  <c r="L27" i="34"/>
  <c r="BH429" i="28"/>
  <c r="BH417" i="28"/>
  <c r="BH427" i="28"/>
  <c r="BH415" i="28"/>
  <c r="BH432" i="28"/>
  <c r="BH420" i="28"/>
  <c r="BH425" i="28"/>
  <c r="BH423" i="28"/>
  <c r="BH411" i="28"/>
  <c r="BH421" i="28"/>
  <c r="BH431" i="28"/>
  <c r="BH419" i="28"/>
  <c r="BH407" i="28"/>
  <c r="BH412" i="28"/>
  <c r="BH402" i="28"/>
  <c r="BH428" i="28"/>
  <c r="BH413" i="28"/>
  <c r="BH410" i="28"/>
  <c r="BH404" i="28"/>
  <c r="BH416" i="28"/>
  <c r="BH409" i="28"/>
  <c r="BH406" i="28"/>
  <c r="BH430" i="28"/>
  <c r="BH418" i="28"/>
  <c r="BH408" i="28"/>
  <c r="BH422" i="28"/>
  <c r="BH414" i="28"/>
  <c r="BH403" i="28"/>
  <c r="BH424" i="28"/>
  <c r="BH405" i="28"/>
  <c r="BH426" i="28"/>
  <c r="BA89" i="28"/>
  <c r="BA77" i="28"/>
  <c r="BA65" i="28"/>
  <c r="BA82" i="28"/>
  <c r="BA70" i="28"/>
  <c r="BA87" i="28"/>
  <c r="BA75" i="28"/>
  <c r="BA63" i="28"/>
  <c r="BA80" i="28"/>
  <c r="BA68" i="28"/>
  <c r="BA85" i="28"/>
  <c r="BA73" i="28"/>
  <c r="BA61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62" i="28"/>
  <c r="BA91" i="28"/>
  <c r="BA79" i="28"/>
  <c r="BA67" i="28"/>
  <c r="BA84" i="28"/>
  <c r="BA72" i="28"/>
  <c r="BG117" i="28"/>
  <c r="BG122" i="28"/>
  <c r="BG115" i="28"/>
  <c r="BG118" i="28"/>
  <c r="BG121" i="28"/>
  <c r="BG119" i="28"/>
  <c r="BG107" i="28"/>
  <c r="BG95" i="28"/>
  <c r="BG114" i="28"/>
  <c r="BG112" i="28"/>
  <c r="BG100" i="28"/>
  <c r="BG105" i="28"/>
  <c r="BG93" i="28"/>
  <c r="BG110" i="28"/>
  <c r="BG98" i="28"/>
  <c r="BG103" i="28"/>
  <c r="BG108" i="28"/>
  <c r="BG96" i="28"/>
  <c r="BG120" i="28"/>
  <c r="BG116" i="28"/>
  <c r="BG113" i="28"/>
  <c r="BG101" i="28"/>
  <c r="BG106" i="28"/>
  <c r="BG94" i="28"/>
  <c r="BG111" i="28"/>
  <c r="BG99" i="28"/>
  <c r="BH11" i="28"/>
  <c r="BG104" i="28"/>
  <c r="BG92" i="28"/>
  <c r="BG109" i="28"/>
  <c r="BG97" i="28"/>
  <c r="BG102" i="28"/>
  <c r="AK4" i="28"/>
  <c r="BE5" i="28"/>
  <c r="AT306" i="28"/>
  <c r="AT294" i="28"/>
  <c r="AT282" i="28"/>
  <c r="AT299" i="28"/>
  <c r="AT287" i="28"/>
  <c r="AT304" i="28"/>
  <c r="AT292" i="28"/>
  <c r="AT280" i="28"/>
  <c r="AT297" i="28"/>
  <c r="AT285" i="28"/>
  <c r="AT302" i="28"/>
  <c r="AT290" i="28"/>
  <c r="AT278" i="28"/>
  <c r="AT307" i="28"/>
  <c r="AT295" i="28"/>
  <c r="AT283" i="28"/>
  <c r="AT300" i="28"/>
  <c r="AT288" i="28"/>
  <c r="AT305" i="28"/>
  <c r="AT293" i="28"/>
  <c r="AT281" i="28"/>
  <c r="AT298" i="28"/>
  <c r="AT286" i="28"/>
  <c r="AT303" i="28"/>
  <c r="AT291" i="28"/>
  <c r="AT279" i="28"/>
  <c r="AT308" i="28"/>
  <c r="AT296" i="28"/>
  <c r="AT284" i="28"/>
  <c r="AT301" i="28"/>
  <c r="AT289" i="28"/>
  <c r="BA398" i="28"/>
  <c r="BA386" i="28"/>
  <c r="BA374" i="28"/>
  <c r="BA391" i="28"/>
  <c r="BA379" i="28"/>
  <c r="BA396" i="28"/>
  <c r="BA384" i="28"/>
  <c r="BA372" i="28"/>
  <c r="BA401" i="28"/>
  <c r="BA389" i="28"/>
  <c r="BA377" i="28"/>
  <c r="BA394" i="28"/>
  <c r="BA382" i="28"/>
  <c r="BA399" i="28"/>
  <c r="BA387" i="28"/>
  <c r="BA375" i="28"/>
  <c r="BA392" i="28"/>
  <c r="BA380" i="28"/>
  <c r="BA397" i="28"/>
  <c r="BA385" i="28"/>
  <c r="BA373" i="28"/>
  <c r="BA390" i="28"/>
  <c r="BA378" i="28"/>
  <c r="BA395" i="28"/>
  <c r="BA383" i="28"/>
  <c r="BA371" i="28"/>
  <c r="BA393" i="28"/>
  <c r="BA381" i="28"/>
  <c r="BA400" i="28"/>
  <c r="BA388" i="28"/>
  <c r="BA376" i="28"/>
  <c r="AT273" i="28"/>
  <c r="AT271" i="28"/>
  <c r="AT276" i="28"/>
  <c r="AT274" i="28"/>
  <c r="AT272" i="28"/>
  <c r="AT277" i="28"/>
  <c r="AT267" i="28"/>
  <c r="AT260" i="28"/>
  <c r="AT248" i="28"/>
  <c r="AT270" i="28"/>
  <c r="AT265" i="28"/>
  <c r="AT253" i="28"/>
  <c r="AT258" i="28"/>
  <c r="AT263" i="28"/>
  <c r="AT251" i="28"/>
  <c r="AT256" i="28"/>
  <c r="AT261" i="28"/>
  <c r="AT249" i="28"/>
  <c r="AT266" i="28"/>
  <c r="AT254" i="28"/>
  <c r="AT259" i="28"/>
  <c r="AT247" i="28"/>
  <c r="AT275" i="28"/>
  <c r="AT257" i="28"/>
  <c r="AT268" i="28"/>
  <c r="AT262" i="28"/>
  <c r="AT250" i="28"/>
  <c r="AT255" i="28"/>
  <c r="AT269" i="28"/>
  <c r="AT264" i="28"/>
  <c r="AT252" i="28"/>
  <c r="L2" i="34"/>
  <c r="AZ4" i="28"/>
  <c r="BF3" i="28"/>
  <c r="AS174" i="28"/>
  <c r="AS162" i="28"/>
  <c r="AS179" i="28"/>
  <c r="AS167" i="28"/>
  <c r="AS155" i="28"/>
  <c r="AS184" i="28"/>
  <c r="AS172" i="28"/>
  <c r="AS160" i="28"/>
  <c r="AS177" i="28"/>
  <c r="AS165" i="28"/>
  <c r="AS182" i="28"/>
  <c r="AS170" i="28"/>
  <c r="AS158" i="28"/>
  <c r="AS175" i="28"/>
  <c r="AS163" i="28"/>
  <c r="AS180" i="28"/>
  <c r="AS168" i="28"/>
  <c r="AS156" i="28"/>
  <c r="AS173" i="28"/>
  <c r="AS161" i="28"/>
  <c r="AS178" i="28"/>
  <c r="AS166" i="28"/>
  <c r="AS154" i="28"/>
  <c r="AS183" i="28"/>
  <c r="AS171" i="28"/>
  <c r="AS159" i="28"/>
  <c r="AS176" i="28"/>
  <c r="AS164" i="28"/>
  <c r="AS181" i="28"/>
  <c r="AS169" i="28"/>
  <c r="AS157" i="28"/>
  <c r="AT18" i="28"/>
  <c r="AR3" i="28"/>
  <c r="BG241" i="28"/>
  <c r="BG229" i="28"/>
  <c r="BG217" i="28"/>
  <c r="BG246" i="28"/>
  <c r="BG234" i="28"/>
  <c r="BG222" i="28"/>
  <c r="BG239" i="28"/>
  <c r="BG227" i="28"/>
  <c r="BG244" i="28"/>
  <c r="BG232" i="28"/>
  <c r="BG220" i="28"/>
  <c r="BG237" i="28"/>
  <c r="BG225" i="28"/>
  <c r="BG242" i="28"/>
  <c r="BG230" i="28"/>
  <c r="BG218" i="28"/>
  <c r="BG235" i="28"/>
  <c r="BG223" i="28"/>
  <c r="BG240" i="28"/>
  <c r="BG228" i="28"/>
  <c r="BG216" i="28"/>
  <c r="BG238" i="28"/>
  <c r="BG226" i="28"/>
  <c r="BG243" i="28"/>
  <c r="BG231" i="28"/>
  <c r="BG219" i="28"/>
  <c r="BG236" i="28"/>
  <c r="BG224" i="28"/>
  <c r="BG245" i="28"/>
  <c r="BG233" i="28"/>
  <c r="BG221" i="28"/>
  <c r="BH20" i="28"/>
  <c r="AZ3" i="28"/>
  <c r="AR2" i="28"/>
  <c r="AM91" i="28"/>
  <c r="AM79" i="28"/>
  <c r="AM67" i="28"/>
  <c r="AM84" i="28"/>
  <c r="AM72" i="28"/>
  <c r="AM89" i="28"/>
  <c r="AM77" i="28"/>
  <c r="AM65" i="28"/>
  <c r="AM82" i="28"/>
  <c r="AM70" i="28"/>
  <c r="AM87" i="28"/>
  <c r="AM75" i="28"/>
  <c r="AM63" i="28"/>
  <c r="AM80" i="28"/>
  <c r="AM68" i="28"/>
  <c r="AM85" i="28"/>
  <c r="AM73" i="28"/>
  <c r="AM61" i="28"/>
  <c r="AM90" i="28"/>
  <c r="AM78" i="28"/>
  <c r="AM66" i="28"/>
  <c r="AM83" i="28"/>
  <c r="AM71" i="28"/>
  <c r="AM88" i="28"/>
  <c r="AM76" i="28"/>
  <c r="AM64" i="28"/>
  <c r="AM81" i="28"/>
  <c r="AM69" i="28"/>
  <c r="AM86" i="28"/>
  <c r="AM74" i="28"/>
  <c r="AM62" i="28"/>
  <c r="L98" i="34"/>
  <c r="AZ118" i="28"/>
  <c r="AZ116" i="28"/>
  <c r="AZ114" i="28"/>
  <c r="AZ119" i="28"/>
  <c r="AZ122" i="28"/>
  <c r="AZ120" i="28"/>
  <c r="AZ108" i="28"/>
  <c r="AZ96" i="28"/>
  <c r="AZ113" i="28"/>
  <c r="AZ101" i="28"/>
  <c r="AZ106" i="28"/>
  <c r="AZ94" i="28"/>
  <c r="BA11" i="28"/>
  <c r="AZ111" i="28"/>
  <c r="AZ99" i="28"/>
  <c r="AZ117" i="28"/>
  <c r="AZ104" i="28"/>
  <c r="AZ92" i="28"/>
  <c r="AZ115" i="28"/>
  <c r="AZ109" i="28"/>
  <c r="AZ97" i="28"/>
  <c r="AZ121" i="28"/>
  <c r="AZ102" i="28"/>
  <c r="AZ107" i="28"/>
  <c r="AZ95" i="28"/>
  <c r="AZ112" i="28"/>
  <c r="AZ100" i="28"/>
  <c r="AZ105" i="28"/>
  <c r="AZ93" i="28"/>
  <c r="AZ110" i="28"/>
  <c r="AZ98" i="28"/>
  <c r="AZ103" i="28"/>
  <c r="AT236" i="28"/>
  <c r="AT224" i="28"/>
  <c r="AT241" i="28"/>
  <c r="AT229" i="28"/>
  <c r="AT217" i="28"/>
  <c r="AT246" i="28"/>
  <c r="AT234" i="28"/>
  <c r="AT222" i="28"/>
  <c r="AT239" i="28"/>
  <c r="AT227" i="28"/>
  <c r="AT244" i="28"/>
  <c r="AT232" i="28"/>
  <c r="AT220" i="28"/>
  <c r="AT237" i="28"/>
  <c r="AT225" i="28"/>
  <c r="AT242" i="28"/>
  <c r="AT230" i="28"/>
  <c r="AT218" i="28"/>
  <c r="AT235" i="28"/>
  <c r="AT223" i="28"/>
  <c r="AT245" i="28"/>
  <c r="AT233" i="28"/>
  <c r="AT221" i="28"/>
  <c r="AT238" i="28"/>
  <c r="AT226" i="28"/>
  <c r="AT243" i="28"/>
  <c r="AT231" i="28"/>
  <c r="AT219" i="28"/>
  <c r="AT240" i="28"/>
  <c r="AT228" i="28"/>
  <c r="AT216" i="28"/>
  <c r="BF4" i="28"/>
  <c r="AI9" i="28"/>
  <c r="BG335" i="28"/>
  <c r="BG323" i="28"/>
  <c r="BG311" i="28"/>
  <c r="BG328" i="28"/>
  <c r="BG316" i="28"/>
  <c r="BG333" i="28"/>
  <c r="BG321" i="28"/>
  <c r="BG309" i="28"/>
  <c r="BG338" i="28"/>
  <c r="BG326" i="28"/>
  <c r="BG314" i="28"/>
  <c r="BG331" i="28"/>
  <c r="BG319" i="28"/>
  <c r="BG336" i="28"/>
  <c r="BG324" i="28"/>
  <c r="BG312" i="28"/>
  <c r="BG329" i="28"/>
  <c r="BG317" i="28"/>
  <c r="BG334" i="28"/>
  <c r="BG322" i="28"/>
  <c r="BG310" i="28"/>
  <c r="BG339" i="28"/>
  <c r="BG327" i="28"/>
  <c r="BG315" i="28"/>
  <c r="BG332" i="28"/>
  <c r="BG320" i="28"/>
  <c r="BG337" i="28"/>
  <c r="BG325" i="28"/>
  <c r="BG313" i="28"/>
  <c r="BG330" i="28"/>
  <c r="BG318" i="28"/>
  <c r="BH12" i="28"/>
  <c r="BB9" i="28"/>
  <c r="BH304" i="28"/>
  <c r="BH292" i="28"/>
  <c r="BH280" i="28"/>
  <c r="BH297" i="28"/>
  <c r="BH285" i="28"/>
  <c r="BH302" i="28"/>
  <c r="BH290" i="28"/>
  <c r="BH278" i="28"/>
  <c r="BH307" i="28"/>
  <c r="BH295" i="28"/>
  <c r="BH283" i="28"/>
  <c r="BH300" i="28"/>
  <c r="BH288" i="28"/>
  <c r="BH305" i="28"/>
  <c r="BH293" i="28"/>
  <c r="BH281" i="28"/>
  <c r="BH298" i="28"/>
  <c r="BH286" i="28"/>
  <c r="BH303" i="28"/>
  <c r="BH291" i="28"/>
  <c r="BH279" i="28"/>
  <c r="BH308" i="28"/>
  <c r="BH296" i="28"/>
  <c r="BH284" i="28"/>
  <c r="BH301" i="28"/>
  <c r="BH289" i="28"/>
  <c r="BH306" i="28"/>
  <c r="BH294" i="28"/>
  <c r="BH282" i="28"/>
  <c r="BH299" i="28"/>
  <c r="BH287" i="28"/>
  <c r="AS394" i="28"/>
  <c r="AS382" i="28"/>
  <c r="AS399" i="28"/>
  <c r="AS387" i="28"/>
  <c r="AS375" i="28"/>
  <c r="AS392" i="28"/>
  <c r="AS380" i="28"/>
  <c r="AS397" i="28"/>
  <c r="AS385" i="28"/>
  <c r="AS373" i="28"/>
  <c r="AS390" i="28"/>
  <c r="AS378" i="28"/>
  <c r="AS395" i="28"/>
  <c r="AS383" i="28"/>
  <c r="AS371" i="28"/>
  <c r="AS400" i="28"/>
  <c r="AS388" i="28"/>
  <c r="AS376" i="28"/>
  <c r="AS393" i="28"/>
  <c r="AS381" i="28"/>
  <c r="AS398" i="28"/>
  <c r="AS386" i="28"/>
  <c r="AS374" i="28"/>
  <c r="AS391" i="28"/>
  <c r="AS379" i="28"/>
  <c r="AS401" i="28"/>
  <c r="AS389" i="28"/>
  <c r="AS377" i="28"/>
  <c r="AS396" i="28"/>
  <c r="AS384" i="28"/>
  <c r="AS372" i="28"/>
  <c r="AT13" i="28"/>
  <c r="L94" i="34"/>
  <c r="L37" i="34"/>
  <c r="L115" i="34"/>
  <c r="AL338" i="28"/>
  <c r="AL326" i="28"/>
  <c r="AL314" i="28"/>
  <c r="AL331" i="28"/>
  <c r="AL319" i="28"/>
  <c r="AL336" i="28"/>
  <c r="AL324" i="28"/>
  <c r="AL312" i="28"/>
  <c r="AL329" i="28"/>
  <c r="AL317" i="28"/>
  <c r="AL334" i="28"/>
  <c r="AL322" i="28"/>
  <c r="AL310" i="28"/>
  <c r="AL339" i="28"/>
  <c r="AL327" i="28"/>
  <c r="AL315" i="28"/>
  <c r="AL332" i="28"/>
  <c r="AL320" i="28"/>
  <c r="AL337" i="28"/>
  <c r="AL325" i="28"/>
  <c r="AL313" i="28"/>
  <c r="AL330" i="28"/>
  <c r="AL318" i="28"/>
  <c r="AL335" i="28"/>
  <c r="AL323" i="28"/>
  <c r="AL311" i="28"/>
  <c r="AL328" i="28"/>
  <c r="AL316" i="28"/>
  <c r="AL333" i="28"/>
  <c r="AL321" i="28"/>
  <c r="AL309" i="28"/>
  <c r="AM12" i="28"/>
  <c r="AT431" i="28"/>
  <c r="AT419" i="28"/>
  <c r="AT429" i="28"/>
  <c r="AT417" i="28"/>
  <c r="AT422" i="28"/>
  <c r="AT427" i="28"/>
  <c r="AT415" i="28"/>
  <c r="AT425" i="28"/>
  <c r="AT413" i="28"/>
  <c r="AT423" i="28"/>
  <c r="AT421" i="28"/>
  <c r="AT409" i="28"/>
  <c r="AT432" i="28"/>
  <c r="AT420" i="28"/>
  <c r="AT416" i="28"/>
  <c r="AT411" i="28"/>
  <c r="AT410" i="28"/>
  <c r="AT414" i="28"/>
  <c r="AT424" i="28"/>
  <c r="AT404" i="28"/>
  <c r="AT402" i="28"/>
  <c r="AT408" i="28"/>
  <c r="AT406" i="28"/>
  <c r="AT426" i="28"/>
  <c r="AT403" i="28"/>
  <c r="AT428" i="28"/>
  <c r="AT430" i="28"/>
  <c r="AT418" i="28"/>
  <c r="AT407" i="28"/>
  <c r="AT405" i="28"/>
  <c r="AT412" i="28"/>
  <c r="AS119" i="28"/>
  <c r="AS117" i="28"/>
  <c r="AS115" i="28"/>
  <c r="AS120" i="28"/>
  <c r="AS121" i="28"/>
  <c r="AS109" i="28"/>
  <c r="AS97" i="28"/>
  <c r="AS102" i="28"/>
  <c r="AS118" i="28"/>
  <c r="AS116" i="28"/>
  <c r="AS114" i="28"/>
  <c r="AS107" i="28"/>
  <c r="AS95" i="28"/>
  <c r="AS112" i="28"/>
  <c r="AS100" i="28"/>
  <c r="AS105" i="28"/>
  <c r="AS93" i="28"/>
  <c r="AS122" i="28"/>
  <c r="AS110" i="28"/>
  <c r="AS98" i="28"/>
  <c r="AS103" i="28"/>
  <c r="AS108" i="28"/>
  <c r="AS96" i="28"/>
  <c r="AS113" i="28"/>
  <c r="AS101" i="28"/>
  <c r="AT11" i="28"/>
  <c r="AS106" i="28"/>
  <c r="AS94" i="28"/>
  <c r="AS111" i="28"/>
  <c r="AS99" i="28"/>
  <c r="AS104" i="28"/>
  <c r="AS92" i="28"/>
  <c r="BH88" i="28"/>
  <c r="BH76" i="28"/>
  <c r="BH64" i="28"/>
  <c r="BH81" i="28"/>
  <c r="BH69" i="28"/>
  <c r="BH86" i="28"/>
  <c r="BH74" i="28"/>
  <c r="BH62" i="28"/>
  <c r="BH91" i="28"/>
  <c r="BH79" i="28"/>
  <c r="BH67" i="28"/>
  <c r="BH84" i="28"/>
  <c r="BH72" i="28"/>
  <c r="BH89" i="28"/>
  <c r="BH77" i="28"/>
  <c r="BH65" i="28"/>
  <c r="BH82" i="28"/>
  <c r="BH70" i="28"/>
  <c r="BH87" i="28"/>
  <c r="BH75" i="28"/>
  <c r="BH63" i="28"/>
  <c r="BH80" i="28"/>
  <c r="BH68" i="28"/>
  <c r="BH85" i="28"/>
  <c r="BH73" i="28"/>
  <c r="BH61" i="28"/>
  <c r="BH90" i="28"/>
  <c r="BH78" i="28"/>
  <c r="BH66" i="28"/>
  <c r="BH83" i="28"/>
  <c r="BH71" i="28"/>
  <c r="L3" i="34"/>
  <c r="AJ5" i="28"/>
  <c r="AR4" i="28"/>
  <c r="AL120" i="28"/>
  <c r="AL118" i="28"/>
  <c r="AL116" i="28"/>
  <c r="AL121" i="28"/>
  <c r="AL122" i="28"/>
  <c r="AL110" i="28"/>
  <c r="AL98" i="28"/>
  <c r="AL103" i="28"/>
  <c r="AL108" i="28"/>
  <c r="AL96" i="28"/>
  <c r="AM11" i="28"/>
  <c r="AL113" i="28"/>
  <c r="AL101" i="28"/>
  <c r="AL115" i="28"/>
  <c r="AL106" i="28"/>
  <c r="AL94" i="28"/>
  <c r="AL111" i="28"/>
  <c r="AL99" i="28"/>
  <c r="AL104" i="28"/>
  <c r="AL92" i="28"/>
  <c r="AL109" i="28"/>
  <c r="AL97" i="28"/>
  <c r="AL114" i="28"/>
  <c r="AL102" i="28"/>
  <c r="AL107" i="28"/>
  <c r="AL95" i="28"/>
  <c r="AL112" i="28"/>
  <c r="AL100" i="28"/>
  <c r="AL119" i="28"/>
  <c r="AL117" i="28"/>
  <c r="AL105" i="28"/>
  <c r="AL93" i="28"/>
  <c r="AP6" i="28"/>
  <c r="AP8" i="28"/>
  <c r="AP7" i="28"/>
  <c r="L112" i="34"/>
  <c r="BG205" i="28"/>
  <c r="BG210" i="28"/>
  <c r="BG198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204" i="28"/>
  <c r="BG214" i="28"/>
  <c r="BG202" i="28"/>
  <c r="BG190" i="28"/>
  <c r="BG207" i="28"/>
  <c r="BG195" i="28"/>
  <c r="BG212" i="28"/>
  <c r="BG200" i="28"/>
  <c r="BG188" i="28"/>
  <c r="BG193" i="28"/>
  <c r="BG199" i="28"/>
  <c r="BG187" i="28"/>
  <c r="BG209" i="28"/>
  <c r="BG192" i="28"/>
  <c r="BG197" i="28"/>
  <c r="BG185" i="28"/>
  <c r="BG186" i="28"/>
  <c r="BH19" i="28"/>
  <c r="BH271" i="28"/>
  <c r="BH276" i="28"/>
  <c r="BH269" i="28"/>
  <c r="BH274" i="28"/>
  <c r="BH277" i="28"/>
  <c r="BH270" i="28"/>
  <c r="BH275" i="28"/>
  <c r="BH258" i="28"/>
  <c r="BH263" i="28"/>
  <c r="BH251" i="28"/>
  <c r="BH256" i="28"/>
  <c r="BH273" i="28"/>
  <c r="BH261" i="28"/>
  <c r="BH249" i="28"/>
  <c r="BH272" i="28"/>
  <c r="BH266" i="28"/>
  <c r="BH254" i="28"/>
  <c r="BH259" i="28"/>
  <c r="BH247" i="28"/>
  <c r="BH264" i="28"/>
  <c r="BH252" i="28"/>
  <c r="BH257" i="28"/>
  <c r="BH255" i="28"/>
  <c r="BH268" i="28"/>
  <c r="BH260" i="28"/>
  <c r="BH248" i="28"/>
  <c r="BH267" i="28"/>
  <c r="BH265" i="28"/>
  <c r="BH253" i="28"/>
  <c r="BH262" i="28"/>
  <c r="BH250" i="28"/>
  <c r="AS207" i="28"/>
  <c r="AS212" i="28"/>
  <c r="AS200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206" i="28"/>
  <c r="AS204" i="28"/>
  <c r="AS192" i="28"/>
  <c r="AS209" i="28"/>
  <c r="AS197" i="28"/>
  <c r="AS214" i="28"/>
  <c r="AS202" i="28"/>
  <c r="AS190" i="28"/>
  <c r="AS189" i="28"/>
  <c r="AS187" i="28"/>
  <c r="AS211" i="28"/>
  <c r="AS194" i="28"/>
  <c r="AS188" i="28"/>
  <c r="AS185" i="28"/>
  <c r="AS195" i="28"/>
  <c r="AS199" i="28"/>
  <c r="AT19" i="28"/>
  <c r="BA329" i="28"/>
  <c r="BA317" i="28"/>
  <c r="BA334" i="28"/>
  <c r="BA322" i="28"/>
  <c r="BA310" i="28"/>
  <c r="BA339" i="28"/>
  <c r="BA327" i="28"/>
  <c r="BA315" i="28"/>
  <c r="BA332" i="28"/>
  <c r="BA320" i="28"/>
  <c r="BA337" i="28"/>
  <c r="BA325" i="28"/>
  <c r="BA313" i="28"/>
  <c r="BA330" i="28"/>
  <c r="BA318" i="28"/>
  <c r="BA335" i="28"/>
  <c r="BA323" i="28"/>
  <c r="BA311" i="28"/>
  <c r="BA328" i="28"/>
  <c r="BA316" i="28"/>
  <c r="BA333" i="28"/>
  <c r="BA321" i="28"/>
  <c r="BA309" i="28"/>
  <c r="BA338" i="28"/>
  <c r="BA326" i="28"/>
  <c r="BA314" i="28"/>
  <c r="BA331" i="28"/>
  <c r="BA319" i="28"/>
  <c r="BA336" i="28"/>
  <c r="BA324" i="28"/>
  <c r="BA312" i="28"/>
  <c r="L5" i="34"/>
  <c r="BG392" i="28"/>
  <c r="BG380" i="28"/>
  <c r="BG397" i="28"/>
  <c r="BG385" i="28"/>
  <c r="BG373" i="28"/>
  <c r="BG390" i="28"/>
  <c r="BG378" i="28"/>
  <c r="BG395" i="28"/>
  <c r="BG383" i="28"/>
  <c r="BG371" i="28"/>
  <c r="BG400" i="28"/>
  <c r="BG388" i="28"/>
  <c r="BG376" i="28"/>
  <c r="BG393" i="28"/>
  <c r="BG381" i="28"/>
  <c r="BG398" i="28"/>
  <c r="BG386" i="28"/>
  <c r="BG374" i="28"/>
  <c r="BG391" i="28"/>
  <c r="BG379" i="28"/>
  <c r="BG396" i="28"/>
  <c r="BG384" i="28"/>
  <c r="BG372" i="28"/>
  <c r="BG401" i="28"/>
  <c r="BG389" i="28"/>
  <c r="BG377" i="28"/>
  <c r="BG399" i="28"/>
  <c r="BG387" i="28"/>
  <c r="BG375" i="28"/>
  <c r="BG394" i="28"/>
  <c r="BG382" i="28"/>
  <c r="BH13" i="28"/>
  <c r="AK2" i="28"/>
  <c r="AL395" i="28"/>
  <c r="AL383" i="28"/>
  <c r="AL371" i="28"/>
  <c r="AL400" i="28"/>
  <c r="AL388" i="28"/>
  <c r="AL376" i="28"/>
  <c r="AL393" i="28"/>
  <c r="AL381" i="28"/>
  <c r="AL398" i="28"/>
  <c r="AL386" i="28"/>
  <c r="AL374" i="28"/>
  <c r="AL391" i="28"/>
  <c r="AL379" i="28"/>
  <c r="AL396" i="28"/>
  <c r="AL384" i="28"/>
  <c r="AL372" i="28"/>
  <c r="AL401" i="28"/>
  <c r="AL389" i="28"/>
  <c r="AL377" i="28"/>
  <c r="AL394" i="28"/>
  <c r="AL382" i="28"/>
  <c r="AL399" i="28"/>
  <c r="AL387" i="28"/>
  <c r="AL375" i="28"/>
  <c r="AL392" i="28"/>
  <c r="AL380" i="28"/>
  <c r="AL390" i="28"/>
  <c r="AL378" i="28"/>
  <c r="AL397" i="28"/>
  <c r="AL385" i="28"/>
  <c r="AL373" i="28"/>
  <c r="AM13" i="28"/>
  <c r="BG172" i="28"/>
  <c r="BG160" i="28"/>
  <c r="BG184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G181" i="28"/>
  <c r="BG169" i="28"/>
  <c r="BG157" i="28"/>
  <c r="BG174" i="28"/>
  <c r="BG162" i="28"/>
  <c r="BG179" i="28"/>
  <c r="BG167" i="28"/>
  <c r="BG155" i="28"/>
  <c r="BH18" i="28"/>
  <c r="L93" i="34"/>
  <c r="AT90" i="28"/>
  <c r="AT78" i="28"/>
  <c r="AT66" i="28"/>
  <c r="AT83" i="28"/>
  <c r="AT71" i="28"/>
  <c r="AT88" i="28"/>
  <c r="AT76" i="28"/>
  <c r="AT64" i="28"/>
  <c r="AT81" i="28"/>
  <c r="AT69" i="28"/>
  <c r="AT86" i="28"/>
  <c r="AT74" i="28"/>
  <c r="AT62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63" i="28"/>
  <c r="AT80" i="28"/>
  <c r="AT68" i="28"/>
  <c r="AT85" i="28"/>
  <c r="AT73" i="28"/>
  <c r="AT61" i="28"/>
  <c r="AS337" i="28"/>
  <c r="AS325" i="28"/>
  <c r="AS313" i="28"/>
  <c r="AS330" i="28"/>
  <c r="AS318" i="28"/>
  <c r="AS335" i="28"/>
  <c r="AS323" i="28"/>
  <c r="AS311" i="28"/>
  <c r="AS328" i="28"/>
  <c r="AS316" i="28"/>
  <c r="AS333" i="28"/>
  <c r="AS321" i="28"/>
  <c r="AS309" i="28"/>
  <c r="AS338" i="28"/>
  <c r="AS326" i="28"/>
  <c r="AS314" i="28"/>
  <c r="AS331" i="28"/>
  <c r="AS319" i="28"/>
  <c r="AS336" i="28"/>
  <c r="AS324" i="28"/>
  <c r="AS312" i="28"/>
  <c r="AS329" i="28"/>
  <c r="AS317" i="28"/>
  <c r="AS334" i="28"/>
  <c r="AS322" i="28"/>
  <c r="AS310" i="28"/>
  <c r="AS339" i="28"/>
  <c r="AS327" i="28"/>
  <c r="AS315" i="28"/>
  <c r="AS332" i="28"/>
  <c r="AS320" i="28"/>
  <c r="AT12" i="28"/>
  <c r="AX6" i="28"/>
  <c r="AX8" i="28"/>
  <c r="AX7" i="28"/>
  <c r="L79" i="34"/>
  <c r="BF2" i="28"/>
  <c r="AK3" i="28"/>
  <c r="L34" i="34"/>
  <c r="L56" i="34"/>
  <c r="AN9" i="28"/>
  <c r="E228" i="16" a="1"/>
  <c r="E180" i="16" a="1"/>
  <c r="D180" i="16" a="1"/>
  <c r="E186" i="16" a="1"/>
  <c r="D261" i="16" a="1"/>
  <c r="E241" i="16" a="1"/>
  <c r="D202" i="16" a="1"/>
  <c r="D160" i="16" a="1"/>
  <c r="D165" i="16" a="1"/>
  <c r="E199" i="16" a="1"/>
  <c r="E164" i="16" a="1"/>
  <c r="E173" i="16" a="1"/>
  <c r="D245" i="16" a="1"/>
  <c r="E175" i="16" a="1"/>
  <c r="E155" i="16" a="1"/>
  <c r="D233" i="16" a="1"/>
  <c r="D225" i="16" a="1"/>
  <c r="E151" i="16" a="1"/>
  <c r="E195" i="16" a="1"/>
  <c r="D198" i="16" a="1"/>
  <c r="E176" i="16" a="1"/>
  <c r="D169" i="16" a="1"/>
  <c r="E216" i="16" a="1"/>
  <c r="D222" i="16" a="1"/>
  <c r="D260" i="16" a="1"/>
  <c r="E215" i="16" a="1"/>
  <c r="E223" i="16" a="1"/>
  <c r="D230" i="16" a="1"/>
  <c r="D5" i="16"/>
  <c r="D250" i="16" a="1"/>
  <c r="D150" i="16" a="1"/>
  <c r="E206" i="16" a="1"/>
  <c r="G10" i="16"/>
  <c r="E183" i="16" a="1"/>
  <c r="D193" i="16" a="1"/>
  <c r="D161" i="16" a="1"/>
  <c r="O235" i="16" a="1"/>
  <c r="O205" i="16" a="1"/>
  <c r="E179" i="16" a="1"/>
  <c r="D163" i="16" a="1"/>
  <c r="D186" i="16" a="1"/>
  <c r="E225" i="16" a="1"/>
  <c r="E166" i="16" a="1"/>
  <c r="E156" i="16" a="1"/>
  <c r="G16" i="16"/>
  <c r="D167" i="16" a="1"/>
  <c r="E181" i="16" a="1"/>
  <c r="E233" i="16" a="1"/>
  <c r="E16" i="16"/>
  <c r="D229" i="16" a="1"/>
  <c r="D153" i="16" a="1"/>
  <c r="E202" i="16" a="1"/>
  <c r="D199" i="16" a="1"/>
  <c r="E247" i="16" a="1"/>
  <c r="D214" i="16" a="1"/>
  <c r="E165" i="16" a="1"/>
  <c r="E159" i="16" a="1"/>
  <c r="D171" i="16" a="1"/>
  <c r="D162" i="16" a="1"/>
  <c r="D246" i="16" a="1"/>
  <c r="E191" i="16" a="1"/>
  <c r="E259" i="16" a="1"/>
  <c r="D164" i="16" a="1"/>
  <c r="D207" i="16" a="1"/>
  <c r="E152" i="16" a="1"/>
  <c r="E240" i="16" a="1"/>
  <c r="D196" i="16" a="1"/>
  <c r="E147" i="16" a="1"/>
  <c r="I205" i="16" a="1"/>
  <c r="E213" i="16" a="1"/>
  <c r="D172" i="16" a="1"/>
  <c r="E168" i="16" a="1"/>
  <c r="D194" i="16" a="1"/>
  <c r="D262" i="16" a="1"/>
  <c r="E221" i="16" a="1"/>
  <c r="E232" i="16" a="1"/>
  <c r="D185" i="16" a="1"/>
  <c r="D174" i="16" a="1"/>
  <c r="E188" i="16" a="1"/>
  <c r="E207" i="16" a="1"/>
  <c r="E257" i="16" a="1"/>
  <c r="D170" i="16" a="1"/>
  <c r="F10" i="16"/>
  <c r="D238" i="16" a="1"/>
  <c r="D203" i="16" a="1"/>
  <c r="E204" i="16" a="1"/>
  <c r="D231" i="16" a="1"/>
  <c r="E230" i="16" a="1"/>
  <c r="E187" i="16" a="1"/>
  <c r="E193" i="16" a="1"/>
  <c r="E197" i="16" a="1"/>
  <c r="E235" i="16" a="1"/>
  <c r="E10" i="16"/>
  <c r="E194" i="16" a="1"/>
  <c r="D235" i="16" a="1"/>
  <c r="D217" i="16" a="1"/>
  <c r="D211" i="16" a="1"/>
  <c r="D190" i="16" a="1"/>
  <c r="E157" i="16" a="1"/>
  <c r="E261" i="16" a="1"/>
  <c r="E203" i="16" a="1"/>
  <c r="D258" i="16" a="1"/>
  <c r="E224" i="16" a="1"/>
  <c r="D195" i="16" a="1"/>
  <c r="D244" i="16" a="1"/>
  <c r="E245" i="16" a="1"/>
  <c r="E190" i="16" a="1"/>
  <c r="E149" i="16" a="1"/>
  <c r="E178" i="16" a="1"/>
  <c r="E196" i="16" a="1"/>
  <c r="D157" i="16" a="1"/>
  <c r="E172" i="16" a="1"/>
  <c r="D219" i="16" a="1"/>
  <c r="E160" i="16" a="1"/>
  <c r="E167" i="16" a="1"/>
  <c r="E262" i="16" a="1"/>
  <c r="E189" i="16" a="1"/>
  <c r="E201" i="16" a="1"/>
  <c r="D253" i="16" a="1"/>
  <c r="E209" i="16" a="1"/>
  <c r="E161" i="16" a="1"/>
  <c r="D237" i="16" a="1"/>
  <c r="E238" i="16" a="1"/>
  <c r="E236" i="16" a="1"/>
  <c r="E153" i="16" a="1"/>
  <c r="D249" i="16" a="1"/>
  <c r="F5" i="16"/>
  <c r="E246" i="16" a="1"/>
  <c r="E249" i="16" a="1"/>
  <c r="E174" i="16" a="1"/>
  <c r="E205" i="16" a="1"/>
  <c r="E214" i="16" a="1"/>
  <c r="D148" i="16" a="1"/>
  <c r="E162" i="16" a="1"/>
  <c r="E185" i="16" a="1"/>
  <c r="E244" i="16" a="1"/>
  <c r="E256" i="16" a="1"/>
  <c r="E171" i="16" a="1"/>
  <c r="E229" i="16" a="1"/>
  <c r="E227" i="16" a="1"/>
  <c r="E239" i="16" a="1"/>
  <c r="E242" i="16" a="1"/>
  <c r="E222" i="16" a="1"/>
  <c r="E260" i="16" a="1"/>
  <c r="E211" i="16" a="1"/>
  <c r="E158" i="16" a="1"/>
  <c r="E254" i="16" a="1"/>
  <c r="E255" i="16" a="1"/>
  <c r="D191" i="16" a="1"/>
  <c r="D147" i="16" a="1"/>
  <c r="E13" i="16"/>
  <c r="E184" i="16" a="1"/>
  <c r="E218" i="16" a="1"/>
  <c r="E208" i="16" a="1"/>
  <c r="E258" i="16" a="1"/>
  <c r="E253" i="16" a="1"/>
  <c r="D243" i="16" a="1"/>
  <c r="E250" i="16" a="1"/>
  <c r="E243" i="16" a="1"/>
  <c r="E252" i="16" a="1"/>
  <c r="D209" i="16" a="1"/>
  <c r="E212" i="16" a="1"/>
  <c r="L205" i="16" a="1"/>
  <c r="E154" i="16" a="1"/>
  <c r="D254" i="16" a="1"/>
  <c r="E170" i="16" a="1"/>
  <c r="G13" i="16"/>
  <c r="E163" i="16" a="1"/>
  <c r="E200" i="16" a="1"/>
  <c r="D192" i="16" a="1"/>
  <c r="E210" i="16" a="1"/>
  <c r="E150" i="16" a="1"/>
  <c r="I234" i="16" a="1"/>
  <c r="E148" i="16" a="1"/>
  <c r="E234" i="16" a="1"/>
  <c r="E169" i="16" a="1"/>
  <c r="E219" i="16" a="1"/>
  <c r="E177" i="16" a="1"/>
  <c r="E220" i="16" a="1"/>
  <c r="F13" i="16"/>
  <c r="E248" i="16" a="1"/>
  <c r="L234" i="16" a="1"/>
  <c r="E226" i="16" a="1"/>
  <c r="E237" i="16" a="1"/>
  <c r="D156" i="16" a="1"/>
  <c r="E182" i="16" a="1"/>
  <c r="E231" i="16" a="1"/>
  <c r="E217" i="16" a="1"/>
  <c r="F16" i="16"/>
  <c r="S3" i="22" l="1"/>
  <c r="S3" i="23"/>
  <c r="D25" i="23"/>
  <c r="S5" i="22"/>
  <c r="D66" i="23"/>
  <c r="I106" i="2"/>
  <c r="J106" i="2" s="1"/>
  <c r="S4" i="22"/>
  <c r="I61" i="6"/>
  <c r="S2" i="22"/>
  <c r="AM166" i="28"/>
  <c r="AM179" i="28"/>
  <c r="AM163" i="28"/>
  <c r="AM154" i="28"/>
  <c r="AM167" i="28"/>
  <c r="AM183" i="28"/>
  <c r="AM155" i="28"/>
  <c r="AM159" i="28"/>
  <c r="AM172" i="28"/>
  <c r="AM180" i="28"/>
  <c r="AM171" i="28"/>
  <c r="AM176" i="28"/>
  <c r="AM160" i="28"/>
  <c r="AM164" i="28"/>
  <c r="AM177" i="28"/>
  <c r="AM168" i="28"/>
  <c r="AM181" i="28"/>
  <c r="AM165" i="28"/>
  <c r="AM184" i="28"/>
  <c r="AM156" i="28"/>
  <c r="AM169" i="28"/>
  <c r="AM182" i="28"/>
  <c r="AM178" i="28"/>
  <c r="AM173" i="28"/>
  <c r="AM157" i="28"/>
  <c r="AM170" i="28"/>
  <c r="AM162" i="28"/>
  <c r="AM175" i="28"/>
  <c r="AM161" i="28"/>
  <c r="AM174" i="28"/>
  <c r="AM158" i="28"/>
  <c r="I6" i="6"/>
  <c r="J6" i="6" s="1"/>
  <c r="D62" i="22"/>
  <c r="I53" i="2"/>
  <c r="J53" i="2" s="1"/>
  <c r="D69" i="22"/>
  <c r="D57" i="23"/>
  <c r="S2" i="23"/>
  <c r="S5" i="23"/>
  <c r="D3" i="23"/>
  <c r="D113" i="23"/>
  <c r="D43" i="22"/>
  <c r="D12" i="23"/>
  <c r="S4" i="23"/>
  <c r="I47" i="2"/>
  <c r="J47" i="2" s="1"/>
  <c r="L205" i="16"/>
  <c r="O205" i="16"/>
  <c r="I234" i="16"/>
  <c r="L234" i="16"/>
  <c r="I205" i="16"/>
  <c r="O235" i="16"/>
  <c r="I14" i="6"/>
  <c r="J14" i="6" s="1"/>
  <c r="D86" i="23"/>
  <c r="E217" i="16"/>
  <c r="D148" i="16"/>
  <c r="D160" i="16"/>
  <c r="D150" i="16"/>
  <c r="E219" i="16"/>
  <c r="E175" i="16"/>
  <c r="E230" i="16"/>
  <c r="E228" i="16"/>
  <c r="E244" i="16"/>
  <c r="E186" i="16"/>
  <c r="E233" i="16"/>
  <c r="D230" i="16"/>
  <c r="D258" i="16"/>
  <c r="E180" i="16"/>
  <c r="D254" i="16"/>
  <c r="D261" i="16"/>
  <c r="E196" i="16"/>
  <c r="D193" i="16"/>
  <c r="D222" i="16"/>
  <c r="E239" i="16"/>
  <c r="E183" i="16"/>
  <c r="D244" i="16"/>
  <c r="D217" i="16"/>
  <c r="E167" i="16"/>
  <c r="E172" i="16"/>
  <c r="E205" i="16"/>
  <c r="E188" i="16"/>
  <c r="D157" i="16"/>
  <c r="D172" i="16"/>
  <c r="D235" i="16"/>
  <c r="E149" i="16"/>
  <c r="E211" i="16"/>
  <c r="D233" i="16"/>
  <c r="E257" i="16"/>
  <c r="E231" i="16"/>
  <c r="E158" i="16"/>
  <c r="E202" i="16"/>
  <c r="E189" i="16"/>
  <c r="D196" i="16"/>
  <c r="E253" i="16"/>
  <c r="E187" i="16"/>
  <c r="E213" i="16"/>
  <c r="D260" i="16"/>
  <c r="D165" i="16"/>
  <c r="D238" i="16"/>
  <c r="D214" i="16"/>
  <c r="E194" i="16"/>
  <c r="E247" i="16"/>
  <c r="E254" i="16"/>
  <c r="D219" i="16"/>
  <c r="E178" i="16"/>
  <c r="E163" i="16"/>
  <c r="E262" i="16"/>
  <c r="E216" i="16"/>
  <c r="D192" i="16"/>
  <c r="E148" i="16"/>
  <c r="E165" i="16"/>
  <c r="D207" i="16"/>
  <c r="E155" i="16"/>
  <c r="D162" i="16"/>
  <c r="E169" i="16"/>
  <c r="E191" i="16"/>
  <c r="D164" i="16"/>
  <c r="D147" i="16"/>
  <c r="E224" i="16"/>
  <c r="E252" i="16"/>
  <c r="E243" i="16"/>
  <c r="D167" i="16"/>
  <c r="E147" i="16"/>
  <c r="E250" i="16"/>
  <c r="E235" i="16"/>
  <c r="E249" i="16"/>
  <c r="D171" i="16"/>
  <c r="E173" i="16"/>
  <c r="E156" i="16"/>
  <c r="D185" i="16"/>
  <c r="E153" i="16"/>
  <c r="E206" i="16"/>
  <c r="E195" i="16"/>
  <c r="D186" i="16"/>
  <c r="D209" i="16"/>
  <c r="E246" i="16"/>
  <c r="D194" i="16"/>
  <c r="E260" i="16"/>
  <c r="D262" i="16"/>
  <c r="E255" i="16"/>
  <c r="D191" i="16"/>
  <c r="E248" i="16"/>
  <c r="E201" i="16"/>
  <c r="D169" i="16"/>
  <c r="D180" i="16"/>
  <c r="E237" i="16"/>
  <c r="D174" i="16"/>
  <c r="D156" i="16"/>
  <c r="D153" i="16"/>
  <c r="E226" i="16"/>
  <c r="E256" i="16"/>
  <c r="E181" i="16"/>
  <c r="D202" i="16"/>
  <c r="E258" i="16"/>
  <c r="E190" i="16"/>
  <c r="E241" i="16"/>
  <c r="E200" i="16"/>
  <c r="E164" i="16"/>
  <c r="E212" i="16"/>
  <c r="E232" i="16"/>
  <c r="E179" i="16"/>
  <c r="E210" i="16"/>
  <c r="E162" i="16"/>
  <c r="E215" i="16"/>
  <c r="D250" i="16"/>
  <c r="D231" i="16"/>
  <c r="E150" i="16"/>
  <c r="E208" i="16"/>
  <c r="E229" i="16"/>
  <c r="E176" i="16"/>
  <c r="D245" i="16"/>
  <c r="D211" i="16"/>
  <c r="E223" i="16"/>
  <c r="D225" i="16"/>
  <c r="D249" i="16"/>
  <c r="E177" i="16"/>
  <c r="D246" i="16"/>
  <c r="D243" i="16"/>
  <c r="D253" i="16"/>
  <c r="E170" i="16"/>
  <c r="E185" i="16"/>
  <c r="E151" i="16"/>
  <c r="E242" i="16"/>
  <c r="E245" i="16"/>
  <c r="E161" i="16"/>
  <c r="E240" i="16"/>
  <c r="D199" i="16"/>
  <c r="E238" i="16"/>
  <c r="E204" i="16"/>
  <c r="D237" i="16"/>
  <c r="E259" i="16"/>
  <c r="E214" i="16"/>
  <c r="D163" i="16"/>
  <c r="D229" i="16"/>
  <c r="E171" i="16"/>
  <c r="E261" i="16"/>
  <c r="D203" i="16"/>
  <c r="E220" i="16"/>
  <c r="D198" i="16"/>
  <c r="E209" i="16"/>
  <c r="E159" i="16"/>
  <c r="E184" i="16"/>
  <c r="E203" i="16"/>
  <c r="E218" i="16"/>
  <c r="E166" i="16"/>
  <c r="E222" i="16"/>
  <c r="E154" i="16"/>
  <c r="E227" i="16"/>
  <c r="D190" i="16"/>
  <c r="D170" i="16"/>
  <c r="E221" i="16"/>
  <c r="E168" i="16"/>
  <c r="E152" i="16"/>
  <c r="D195" i="16"/>
  <c r="E157" i="16"/>
  <c r="E160" i="16"/>
  <c r="E197" i="16"/>
  <c r="E236" i="16"/>
  <c r="E174" i="16"/>
  <c r="E199" i="16"/>
  <c r="E193" i="16"/>
  <c r="D161" i="16"/>
  <c r="E225" i="16"/>
  <c r="E234" i="16"/>
  <c r="E182" i="16"/>
  <c r="E207" i="16"/>
  <c r="I4" i="6"/>
  <c r="D4" i="23"/>
  <c r="J72" i="2"/>
  <c r="E72" i="22"/>
  <c r="J3" i="6"/>
  <c r="E3" i="23"/>
  <c r="J15" i="6"/>
  <c r="E15" i="23"/>
  <c r="J5" i="6"/>
  <c r="E5" i="23"/>
  <c r="J74" i="2"/>
  <c r="E74" i="22"/>
  <c r="J30" i="2"/>
  <c r="E30" i="22"/>
  <c r="E85" i="22"/>
  <c r="J85" i="2"/>
  <c r="E83" i="22"/>
  <c r="J83" i="2"/>
  <c r="D33" i="23"/>
  <c r="I33" i="6"/>
  <c r="I7" i="6"/>
  <c r="D7" i="23"/>
  <c r="J99" i="2"/>
  <c r="E99" i="22"/>
  <c r="E41" i="22"/>
  <c r="J41" i="2"/>
  <c r="J88" i="2"/>
  <c r="E88" i="22"/>
  <c r="E85" i="23"/>
  <c r="J85" i="6"/>
  <c r="J113" i="6"/>
  <c r="E113" i="23"/>
  <c r="E35" i="22"/>
  <c r="J35" i="2"/>
  <c r="I23" i="6"/>
  <c r="D23" i="23"/>
  <c r="I68" i="6"/>
  <c r="D68" i="23"/>
  <c r="E61" i="23"/>
  <c r="J61" i="6"/>
  <c r="I91" i="6"/>
  <c r="D91" i="23"/>
  <c r="J109" i="6"/>
  <c r="E109" i="23"/>
  <c r="J116" i="6"/>
  <c r="E116" i="23"/>
  <c r="I59" i="6"/>
  <c r="D59" i="23"/>
  <c r="J51" i="2"/>
  <c r="E51" i="22"/>
  <c r="E48" i="23"/>
  <c r="J48" i="6"/>
  <c r="J77" i="6"/>
  <c r="E77" i="23"/>
  <c r="J94" i="2"/>
  <c r="E94" i="22"/>
  <c r="I55" i="6"/>
  <c r="D55" i="23"/>
  <c r="D63" i="23"/>
  <c r="I63" i="6"/>
  <c r="I67" i="6"/>
  <c r="D67" i="23"/>
  <c r="M108" i="33" a="1"/>
  <c r="M108" i="33" s="1"/>
  <c r="H108" i="33" s="1"/>
  <c r="I108" i="33" s="1"/>
  <c r="R132" i="16"/>
  <c r="M112" i="33" a="1"/>
  <c r="M112" i="33" s="1"/>
  <c r="H112" i="33" s="1"/>
  <c r="I112" i="33" s="1"/>
  <c r="R136" i="16"/>
  <c r="E38" i="22"/>
  <c r="J38" i="2"/>
  <c r="I81" i="6"/>
  <c r="D81" i="23"/>
  <c r="E99" i="23"/>
  <c r="J99" i="6"/>
  <c r="J72" i="6"/>
  <c r="E72" i="23"/>
  <c r="J22" i="2"/>
  <c r="E22" i="22"/>
  <c r="E27" i="22"/>
  <c r="J27" i="2"/>
  <c r="J60" i="2"/>
  <c r="E60" i="22"/>
  <c r="M98" i="33" a="1"/>
  <c r="M98" i="33" s="1"/>
  <c r="H98" i="33" s="1"/>
  <c r="I98" i="33" s="1"/>
  <c r="R122" i="16"/>
  <c r="J43" i="2"/>
  <c r="E43" i="22"/>
  <c r="J12" i="6"/>
  <c r="E12" i="23"/>
  <c r="J27" i="6"/>
  <c r="E27" i="23"/>
  <c r="I114" i="6"/>
  <c r="D114" i="23"/>
  <c r="J90" i="6"/>
  <c r="E90" i="23"/>
  <c r="J4" i="2"/>
  <c r="E4" i="22"/>
  <c r="J66" i="2"/>
  <c r="E66" i="22"/>
  <c r="J88" i="6"/>
  <c r="E88" i="23"/>
  <c r="J112" i="2"/>
  <c r="E112" i="22"/>
  <c r="I83" i="6"/>
  <c r="D83" i="23"/>
  <c r="I56" i="6"/>
  <c r="D56" i="23"/>
  <c r="J86" i="2"/>
  <c r="E86" i="22"/>
  <c r="J13" i="2"/>
  <c r="E13" i="22"/>
  <c r="E57" i="22"/>
  <c r="J57" i="2"/>
  <c r="E44" i="22"/>
  <c r="J44" i="2"/>
  <c r="J51" i="6"/>
  <c r="E51" i="23"/>
  <c r="E108" i="22"/>
  <c r="J108" i="2"/>
  <c r="M117" i="33" a="1"/>
  <c r="M117" i="33" s="1"/>
  <c r="H117" i="33" s="1"/>
  <c r="I117" i="33" s="1"/>
  <c r="R141" i="16"/>
  <c r="E42" i="22"/>
  <c r="J42" i="2"/>
  <c r="J68" i="2"/>
  <c r="E68" i="22"/>
  <c r="M113" i="33" a="1"/>
  <c r="M113" i="33" s="1"/>
  <c r="H113" i="33" s="1"/>
  <c r="I113" i="33" s="1"/>
  <c r="R137" i="16"/>
  <c r="M90" i="33" a="1"/>
  <c r="M90" i="33" s="1"/>
  <c r="H90" i="33" s="1"/>
  <c r="I90" i="33" s="1"/>
  <c r="R114" i="16"/>
  <c r="J115" i="6"/>
  <c r="E115" i="23"/>
  <c r="E20" i="23"/>
  <c r="J20" i="6"/>
  <c r="M115" i="33" a="1"/>
  <c r="M115" i="33" s="1"/>
  <c r="H115" i="33" s="1"/>
  <c r="I115" i="33" s="1"/>
  <c r="R139" i="16"/>
  <c r="I65" i="6"/>
  <c r="D65" i="23"/>
  <c r="J93" i="6"/>
  <c r="E93" i="23"/>
  <c r="E69" i="23"/>
  <c r="J69" i="6"/>
  <c r="M110" i="33" a="1"/>
  <c r="M110" i="33" s="1"/>
  <c r="H110" i="33" s="1"/>
  <c r="I110" i="33" s="1"/>
  <c r="R134" i="16"/>
  <c r="J49" i="2"/>
  <c r="E49" i="22"/>
  <c r="M104" i="33" a="1"/>
  <c r="M104" i="33" s="1"/>
  <c r="H104" i="33" s="1"/>
  <c r="I104" i="33" s="1"/>
  <c r="R128" i="16"/>
  <c r="J102" i="2"/>
  <c r="E102" i="22"/>
  <c r="J109" i="2"/>
  <c r="E109" i="22"/>
  <c r="I79" i="6"/>
  <c r="D79" i="23"/>
  <c r="N2" i="22"/>
  <c r="J74" i="6"/>
  <c r="E74" i="23"/>
  <c r="J33" i="2"/>
  <c r="E33" i="22"/>
  <c r="J18" i="2"/>
  <c r="E18" i="22"/>
  <c r="J117" i="2"/>
  <c r="E117" i="22"/>
  <c r="I10" i="6"/>
  <c r="D10" i="23"/>
  <c r="E71" i="22"/>
  <c r="J71" i="2"/>
  <c r="J47" i="6"/>
  <c r="E47" i="23"/>
  <c r="E3" i="22"/>
  <c r="J3" i="2"/>
  <c r="M114" i="33" a="1"/>
  <c r="M114" i="33" s="1"/>
  <c r="H114" i="33" s="1"/>
  <c r="I114" i="33" s="1"/>
  <c r="R138" i="16"/>
  <c r="J20" i="2"/>
  <c r="E20" i="22"/>
  <c r="J62" i="6"/>
  <c r="E62" i="23"/>
  <c r="J10" i="2"/>
  <c r="E10" i="22"/>
  <c r="J17" i="6"/>
  <c r="E17" i="23"/>
  <c r="E24" i="22"/>
  <c r="J24" i="2"/>
  <c r="J46" i="2"/>
  <c r="E46" i="22"/>
  <c r="J19" i="6"/>
  <c r="E19" i="23"/>
  <c r="I34" i="6"/>
  <c r="D34" i="23"/>
  <c r="J2" i="6"/>
  <c r="E2" i="23"/>
  <c r="I97" i="6"/>
  <c r="D97" i="23"/>
  <c r="J79" i="2"/>
  <c r="E79" i="22"/>
  <c r="J107" i="2"/>
  <c r="E107" i="22"/>
  <c r="E106" i="22"/>
  <c r="E98" i="22"/>
  <c r="J98" i="2"/>
  <c r="J22" i="6"/>
  <c r="E22" i="23"/>
  <c r="J2" i="2"/>
  <c r="E2" i="22"/>
  <c r="E47" i="22"/>
  <c r="M97" i="33" a="1"/>
  <c r="M97" i="33" s="1"/>
  <c r="H97" i="33" s="1"/>
  <c r="I97" i="33" s="1"/>
  <c r="R121" i="16"/>
  <c r="J105" i="2"/>
  <c r="E105" i="22"/>
  <c r="J90" i="2"/>
  <c r="E90" i="22"/>
  <c r="BD9" i="28"/>
  <c r="M107" i="33" a="1"/>
  <c r="M107" i="33" s="1"/>
  <c r="H107" i="33" s="1"/>
  <c r="I107" i="33" s="1"/>
  <c r="R131" i="16"/>
  <c r="I110" i="6"/>
  <c r="D110" i="23"/>
  <c r="M102" i="33" a="1"/>
  <c r="M102" i="33" s="1"/>
  <c r="H102" i="33" s="1"/>
  <c r="I102" i="33" s="1"/>
  <c r="R126" i="16"/>
  <c r="J104" i="2"/>
  <c r="E104" i="22"/>
  <c r="I37" i="6"/>
  <c r="D37" i="23"/>
  <c r="E26" i="23"/>
  <c r="J26" i="6"/>
  <c r="J28" i="2"/>
  <c r="E28" i="22"/>
  <c r="J11" i="2"/>
  <c r="E11" i="22"/>
  <c r="E40" i="23"/>
  <c r="J40" i="6"/>
  <c r="J8" i="2"/>
  <c r="E8" i="22"/>
  <c r="J61" i="2"/>
  <c r="E61" i="22"/>
  <c r="J50" i="2"/>
  <c r="E50" i="22"/>
  <c r="J41" i="6"/>
  <c r="E41" i="23"/>
  <c r="I38" i="6"/>
  <c r="D38" i="23"/>
  <c r="M100" i="33" a="1"/>
  <c r="M100" i="33" s="1"/>
  <c r="H100" i="33" s="1"/>
  <c r="I100" i="33" s="1"/>
  <c r="R124" i="16"/>
  <c r="J64" i="6"/>
  <c r="E64" i="23"/>
  <c r="J101" i="2"/>
  <c r="E101" i="22"/>
  <c r="E49" i="23"/>
  <c r="J49" i="6"/>
  <c r="J115" i="2"/>
  <c r="E115" i="22"/>
  <c r="D106" i="23"/>
  <c r="I106" i="6"/>
  <c r="J117" i="6"/>
  <c r="E117" i="23"/>
  <c r="M116" i="33" a="1"/>
  <c r="M116" i="33" s="1"/>
  <c r="H116" i="33" s="1"/>
  <c r="I116" i="33" s="1"/>
  <c r="R140" i="16"/>
  <c r="J110" i="2"/>
  <c r="E110" i="22"/>
  <c r="J46" i="6"/>
  <c r="E46" i="23"/>
  <c r="J103" i="2"/>
  <c r="E103" i="22"/>
  <c r="E56" i="22"/>
  <c r="J56" i="2"/>
  <c r="E24" i="23"/>
  <c r="J24" i="6"/>
  <c r="J35" i="6"/>
  <c r="E35" i="23"/>
  <c r="I31" i="6"/>
  <c r="D31" i="23"/>
  <c r="J92" i="2"/>
  <c r="E92" i="22"/>
  <c r="J29" i="6"/>
  <c r="E29" i="23"/>
  <c r="J11" i="6"/>
  <c r="J8" i="6"/>
  <c r="E8" i="23"/>
  <c r="J81" i="2"/>
  <c r="E81" i="22"/>
  <c r="I70" i="6"/>
  <c r="D70" i="23"/>
  <c r="M91" i="33" a="1"/>
  <c r="M91" i="33" s="1"/>
  <c r="H91" i="33" s="1"/>
  <c r="I91" i="33" s="1"/>
  <c r="R115" i="16"/>
  <c r="M94" i="33" a="1"/>
  <c r="M94" i="33" s="1"/>
  <c r="H94" i="33" s="1"/>
  <c r="I94" i="33" s="1"/>
  <c r="R118" i="16"/>
  <c r="J111" i="2"/>
  <c r="E111" i="22"/>
  <c r="J36" i="2"/>
  <c r="E36" i="22"/>
  <c r="J57" i="6"/>
  <c r="E57" i="23"/>
  <c r="E113" i="22"/>
  <c r="J113" i="2"/>
  <c r="I52" i="6"/>
  <c r="D52" i="23"/>
  <c r="J45" i="2"/>
  <c r="E45" i="22"/>
  <c r="N3" i="22"/>
  <c r="J96" i="2"/>
  <c r="E96" i="22"/>
  <c r="J55" i="2"/>
  <c r="E55" i="22"/>
  <c r="E19" i="22"/>
  <c r="J19" i="2"/>
  <c r="I9" i="6"/>
  <c r="D9" i="23"/>
  <c r="M99" i="33" a="1"/>
  <c r="M99" i="33" s="1"/>
  <c r="H99" i="33" s="1"/>
  <c r="I99" i="33" s="1"/>
  <c r="R123" i="16"/>
  <c r="E67" i="22"/>
  <c r="J67" i="2"/>
  <c r="J87" i="2"/>
  <c r="E87" i="22"/>
  <c r="E34" i="22"/>
  <c r="J34" i="2"/>
  <c r="J65" i="2"/>
  <c r="E65" i="22"/>
  <c r="J17" i="2"/>
  <c r="E17" i="22"/>
  <c r="I39" i="6"/>
  <c r="D39" i="23"/>
  <c r="I36" i="6"/>
  <c r="D36" i="23"/>
  <c r="J70" i="2"/>
  <c r="E70" i="22"/>
  <c r="I89" i="6"/>
  <c r="D89" i="23"/>
  <c r="I32" i="6"/>
  <c r="D32" i="23"/>
  <c r="D43" i="23"/>
  <c r="I43" i="6"/>
  <c r="E105" i="23"/>
  <c r="J105" i="6"/>
  <c r="J86" i="6"/>
  <c r="E86" i="23"/>
  <c r="R150" i="16"/>
  <c r="J5" i="2"/>
  <c r="E5" i="22"/>
  <c r="J63" i="2"/>
  <c r="E63" i="22"/>
  <c r="M95" i="33" a="1"/>
  <c r="M95" i="33" s="1"/>
  <c r="H95" i="33" s="1"/>
  <c r="I95" i="33" s="1"/>
  <c r="R119" i="16"/>
  <c r="J84" i="2"/>
  <c r="E84" i="22"/>
  <c r="J31" i="2"/>
  <c r="E31" i="22"/>
  <c r="J100" i="6"/>
  <c r="E100" i="23"/>
  <c r="E66" i="23"/>
  <c r="J66" i="6"/>
  <c r="E78" i="22"/>
  <c r="J78" i="2"/>
  <c r="I94" i="6"/>
  <c r="D94" i="23"/>
  <c r="J80" i="6"/>
  <c r="E80" i="23"/>
  <c r="J104" i="6"/>
  <c r="E104" i="23"/>
  <c r="J32" i="2"/>
  <c r="E32" i="22"/>
  <c r="J101" i="6"/>
  <c r="E101" i="23"/>
  <c r="J98" i="6"/>
  <c r="E98" i="23"/>
  <c r="I28" i="6"/>
  <c r="D28" i="23"/>
  <c r="J108" i="6"/>
  <c r="E108" i="23"/>
  <c r="J25" i="2"/>
  <c r="E25" i="22"/>
  <c r="J40" i="2"/>
  <c r="E40" i="22"/>
  <c r="I102" i="6"/>
  <c r="D102" i="23"/>
  <c r="E6" i="22"/>
  <c r="J6" i="2"/>
  <c r="J97" i="2"/>
  <c r="E97" i="22"/>
  <c r="I87" i="6"/>
  <c r="D87" i="23"/>
  <c r="J100" i="2"/>
  <c r="E100" i="22"/>
  <c r="J16" i="2"/>
  <c r="E16" i="22"/>
  <c r="M106" i="33" a="1"/>
  <c r="M106" i="33" s="1"/>
  <c r="H106" i="33" s="1"/>
  <c r="I106" i="33" s="1"/>
  <c r="R130" i="16"/>
  <c r="J95" i="2"/>
  <c r="E95" i="22"/>
  <c r="J54" i="6"/>
  <c r="E54" i="23"/>
  <c r="J93" i="2"/>
  <c r="E93" i="22"/>
  <c r="E59" i="22"/>
  <c r="J59" i="2"/>
  <c r="I95" i="6"/>
  <c r="D95" i="23"/>
  <c r="J92" i="6"/>
  <c r="E92" i="23"/>
  <c r="J114" i="2"/>
  <c r="E114" i="22"/>
  <c r="M96" i="33" a="1"/>
  <c r="M96" i="33" s="1"/>
  <c r="H96" i="33" s="1"/>
  <c r="I96" i="33" s="1"/>
  <c r="R120" i="16"/>
  <c r="I13" i="6"/>
  <c r="D13" i="23"/>
  <c r="J69" i="2"/>
  <c r="E69" i="22"/>
  <c r="J18" i="6"/>
  <c r="E18" i="23"/>
  <c r="I75" i="6"/>
  <c r="D75" i="23"/>
  <c r="J84" i="6"/>
  <c r="E84" i="23"/>
  <c r="I60" i="6"/>
  <c r="D60" i="23"/>
  <c r="I42" i="6"/>
  <c r="D42" i="23"/>
  <c r="I76" i="6"/>
  <c r="D76" i="23"/>
  <c r="I44" i="6"/>
  <c r="D44" i="23"/>
  <c r="E26" i="22"/>
  <c r="J26" i="2"/>
  <c r="J116" i="2"/>
  <c r="E116" i="22"/>
  <c r="J58" i="6"/>
  <c r="E58" i="23"/>
  <c r="M89" i="33" a="1"/>
  <c r="M89" i="33" s="1"/>
  <c r="H89" i="33" s="1"/>
  <c r="I89" i="33" s="1"/>
  <c r="R113" i="16"/>
  <c r="J75" i="2"/>
  <c r="E75" i="22"/>
  <c r="J53" i="6"/>
  <c r="E53" i="23"/>
  <c r="J64" i="2"/>
  <c r="E64" i="22"/>
  <c r="D73" i="23"/>
  <c r="I73" i="6"/>
  <c r="E14" i="22"/>
  <c r="J14" i="2"/>
  <c r="J39" i="2"/>
  <c r="E39" i="22"/>
  <c r="E58" i="22"/>
  <c r="J58" i="2"/>
  <c r="J73" i="2"/>
  <c r="E73" i="22"/>
  <c r="E21" i="22"/>
  <c r="J21" i="2"/>
  <c r="M109" i="33" a="1"/>
  <c r="M109" i="33" s="1"/>
  <c r="H109" i="33" s="1"/>
  <c r="I109" i="33" s="1"/>
  <c r="R133" i="16"/>
  <c r="J77" i="2"/>
  <c r="E77" i="22"/>
  <c r="E9" i="22"/>
  <c r="J9" i="2"/>
  <c r="J82" i="2"/>
  <c r="E82" i="22"/>
  <c r="J45" i="6"/>
  <c r="E45" i="23"/>
  <c r="J25" i="6"/>
  <c r="E25" i="23"/>
  <c r="J76" i="2"/>
  <c r="E76" i="22"/>
  <c r="I107" i="6"/>
  <c r="D107" i="23"/>
  <c r="J23" i="2"/>
  <c r="E23" i="22"/>
  <c r="M93" i="33" a="1"/>
  <c r="M93" i="33" s="1"/>
  <c r="H93" i="33" s="1"/>
  <c r="I93" i="33" s="1"/>
  <c r="R117" i="16"/>
  <c r="D78" i="23"/>
  <c r="I78" i="6"/>
  <c r="I71" i="6"/>
  <c r="D71" i="23"/>
  <c r="E7" i="22"/>
  <c r="J7" i="2"/>
  <c r="I30" i="6"/>
  <c r="D30" i="23"/>
  <c r="E50" i="23"/>
  <c r="J50" i="6"/>
  <c r="E12" i="22"/>
  <c r="J12" i="2"/>
  <c r="I103" i="6"/>
  <c r="D103" i="23"/>
  <c r="M92" i="33" a="1"/>
  <c r="M92" i="33" s="1"/>
  <c r="H92" i="33" s="1"/>
  <c r="I92" i="33" s="1"/>
  <c r="R116" i="16"/>
  <c r="N5" i="22"/>
  <c r="E15" i="22"/>
  <c r="J15" i="2"/>
  <c r="J52" i="2"/>
  <c r="E52" i="22"/>
  <c r="J91" i="2"/>
  <c r="E91" i="22"/>
  <c r="M103" i="33" a="1"/>
  <c r="M103" i="33" s="1"/>
  <c r="H103" i="33" s="1"/>
  <c r="I103" i="33" s="1"/>
  <c r="R127" i="16"/>
  <c r="I21" i="6"/>
  <c r="D21" i="23"/>
  <c r="J29" i="2"/>
  <c r="E29" i="22"/>
  <c r="J54" i="2"/>
  <c r="E54" i="22"/>
  <c r="M101" i="33" a="1"/>
  <c r="M101" i="33" s="1"/>
  <c r="H101" i="33" s="1"/>
  <c r="I101" i="33" s="1"/>
  <c r="R125" i="16"/>
  <c r="M111" i="33" a="1"/>
  <c r="M111" i="33" s="1"/>
  <c r="H111" i="33" s="1"/>
  <c r="I111" i="33" s="1"/>
  <c r="R135" i="16"/>
  <c r="I96" i="6"/>
  <c r="D96" i="23"/>
  <c r="I82" i="6"/>
  <c r="D82" i="23"/>
  <c r="J48" i="2"/>
  <c r="E48" i="22"/>
  <c r="J16" i="6"/>
  <c r="E16" i="23"/>
  <c r="E80" i="22"/>
  <c r="J80" i="2"/>
  <c r="M105" i="33" a="1"/>
  <c r="M105" i="33" s="1"/>
  <c r="H105" i="33" s="1"/>
  <c r="I105" i="33" s="1"/>
  <c r="R129" i="16"/>
  <c r="I112" i="6"/>
  <c r="D112" i="23"/>
  <c r="E89" i="22"/>
  <c r="J89" i="2"/>
  <c r="J37" i="2"/>
  <c r="E37" i="22"/>
  <c r="E62" i="22"/>
  <c r="J62" i="2"/>
  <c r="I111" i="6"/>
  <c r="D111" i="23"/>
  <c r="AQ8" i="28"/>
  <c r="BF5" i="28"/>
  <c r="BF6" i="28" s="1"/>
  <c r="AQ7" i="28"/>
  <c r="AY7" i="28"/>
  <c r="BG2" i="28"/>
  <c r="AY8" i="28"/>
  <c r="AK5" i="28"/>
  <c r="AK7" i="28" s="1"/>
  <c r="AS3" i="28"/>
  <c r="BH397" i="28"/>
  <c r="BH385" i="28"/>
  <c r="BH373" i="28"/>
  <c r="BH390" i="28"/>
  <c r="BH378" i="28"/>
  <c r="BH395" i="28"/>
  <c r="BH383" i="28"/>
  <c r="BH371" i="28"/>
  <c r="BH400" i="28"/>
  <c r="BH388" i="28"/>
  <c r="BH376" i="28"/>
  <c r="BH393" i="28"/>
  <c r="BH381" i="28"/>
  <c r="BH398" i="28"/>
  <c r="BH386" i="28"/>
  <c r="BH374" i="28"/>
  <c r="BH391" i="28"/>
  <c r="BH379" i="28"/>
  <c r="BH396" i="28"/>
  <c r="BH384" i="28"/>
  <c r="BH372" i="28"/>
  <c r="BH401" i="28"/>
  <c r="BH389" i="28"/>
  <c r="BH377" i="28"/>
  <c r="BH394" i="28"/>
  <c r="BH382" i="28"/>
  <c r="BH392" i="28"/>
  <c r="BH380" i="28"/>
  <c r="BH399" i="28"/>
  <c r="BH387" i="28"/>
  <c r="BH375" i="28"/>
  <c r="AL2" i="28"/>
  <c r="BH328" i="28"/>
  <c r="BH316" i="28"/>
  <c r="BH333" i="28"/>
  <c r="BH321" i="28"/>
  <c r="BH309" i="28"/>
  <c r="BH338" i="28"/>
  <c r="BH326" i="28"/>
  <c r="BH314" i="28"/>
  <c r="BH331" i="28"/>
  <c r="BH319" i="28"/>
  <c r="BH336" i="28"/>
  <c r="BH324" i="28"/>
  <c r="BH312" i="28"/>
  <c r="BH329" i="28"/>
  <c r="BH317" i="28"/>
  <c r="BH334" i="28"/>
  <c r="BH322" i="28"/>
  <c r="BH310" i="28"/>
  <c r="BH339" i="28"/>
  <c r="BH327" i="28"/>
  <c r="BH315" i="28"/>
  <c r="BH332" i="28"/>
  <c r="BH320" i="28"/>
  <c r="BH337" i="28"/>
  <c r="BH325" i="28"/>
  <c r="BH313" i="28"/>
  <c r="BH330" i="28"/>
  <c r="BH318" i="28"/>
  <c r="BH335" i="28"/>
  <c r="BH323" i="28"/>
  <c r="BH311" i="28"/>
  <c r="BG3" i="28"/>
  <c r="BH184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BH174" i="28"/>
  <c r="BH162" i="28"/>
  <c r="BH179" i="28"/>
  <c r="BH167" i="28"/>
  <c r="BH155" i="28"/>
  <c r="BH172" i="28"/>
  <c r="BH160" i="28"/>
  <c r="AX9" i="28"/>
  <c r="AJ6" i="28"/>
  <c r="AJ8" i="28"/>
  <c r="AJ7" i="28"/>
  <c r="BH210" i="28"/>
  <c r="BH215" i="28"/>
  <c r="BH203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209" i="28"/>
  <c r="BH197" i="28"/>
  <c r="BH207" i="28"/>
  <c r="BH195" i="28"/>
  <c r="BH212" i="28"/>
  <c r="BH200" i="28"/>
  <c r="BH188" i="28"/>
  <c r="BH205" i="28"/>
  <c r="BH193" i="28"/>
  <c r="BH191" i="28"/>
  <c r="BH190" i="28"/>
  <c r="BH198" i="28"/>
  <c r="BH192" i="28"/>
  <c r="BH185" i="28"/>
  <c r="BH186" i="28"/>
  <c r="BH214" i="28"/>
  <c r="BH202" i="28"/>
  <c r="AL4" i="28"/>
  <c r="BA3" i="28"/>
  <c r="AP9" i="28"/>
  <c r="BA121" i="28"/>
  <c r="BA119" i="28"/>
  <c r="BA122" i="28"/>
  <c r="BA113" i="28"/>
  <c r="BA101" i="28"/>
  <c r="BA106" i="28"/>
  <c r="BA94" i="28"/>
  <c r="BA111" i="28"/>
  <c r="BA99" i="28"/>
  <c r="BA117" i="28"/>
  <c r="BA104" i="28"/>
  <c r="BA92" i="28"/>
  <c r="BA115" i="28"/>
  <c r="BA109" i="28"/>
  <c r="BA97" i="28"/>
  <c r="BA102" i="28"/>
  <c r="BA107" i="28"/>
  <c r="BA95" i="28"/>
  <c r="BA114" i="28"/>
  <c r="BA112" i="28"/>
  <c r="BA100" i="28"/>
  <c r="BA105" i="28"/>
  <c r="BA93" i="28"/>
  <c r="BA120" i="28"/>
  <c r="BA118" i="28"/>
  <c r="BA116" i="28"/>
  <c r="BA110" i="28"/>
  <c r="BA98" i="28"/>
  <c r="BA103" i="28"/>
  <c r="BA108" i="28"/>
  <c r="BA96" i="28"/>
  <c r="BE8" i="28"/>
  <c r="BE7" i="28"/>
  <c r="BE6" i="28"/>
  <c r="AS2" i="28"/>
  <c r="AS5" i="28" s="1"/>
  <c r="AS4" i="28"/>
  <c r="AT212" i="28"/>
  <c r="AT205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211" i="28"/>
  <c r="AT199" i="28"/>
  <c r="AT209" i="28"/>
  <c r="AT197" i="28"/>
  <c r="AT214" i="28"/>
  <c r="AT202" i="28"/>
  <c r="AT190" i="28"/>
  <c r="AT207" i="28"/>
  <c r="AT195" i="28"/>
  <c r="AT187" i="28"/>
  <c r="AT192" i="28"/>
  <c r="AT194" i="28"/>
  <c r="AT188" i="28"/>
  <c r="AT185" i="28"/>
  <c r="AT204" i="28"/>
  <c r="AT200" i="28"/>
  <c r="AT193" i="28"/>
  <c r="AT330" i="28"/>
  <c r="AT318" i="28"/>
  <c r="AT335" i="28"/>
  <c r="AT323" i="28"/>
  <c r="AT311" i="28"/>
  <c r="AT328" i="28"/>
  <c r="AT316" i="28"/>
  <c r="AT333" i="28"/>
  <c r="AT321" i="28"/>
  <c r="AT309" i="28"/>
  <c r="AT338" i="28"/>
  <c r="AT326" i="28"/>
  <c r="AT314" i="28"/>
  <c r="AT331" i="28"/>
  <c r="AT319" i="28"/>
  <c r="AT336" i="28"/>
  <c r="AT324" i="28"/>
  <c r="AT312" i="28"/>
  <c r="AT329" i="28"/>
  <c r="AT317" i="28"/>
  <c r="AT334" i="28"/>
  <c r="AT322" i="28"/>
  <c r="AT310" i="28"/>
  <c r="AT339" i="28"/>
  <c r="AT327" i="28"/>
  <c r="AT315" i="28"/>
  <c r="AT332" i="28"/>
  <c r="AT320" i="28"/>
  <c r="AT337" i="28"/>
  <c r="AT325" i="28"/>
  <c r="AT313" i="28"/>
  <c r="AM331" i="28"/>
  <c r="AM319" i="28"/>
  <c r="AM336" i="28"/>
  <c r="AM324" i="28"/>
  <c r="AM312" i="28"/>
  <c r="AM329" i="28"/>
  <c r="AM317" i="28"/>
  <c r="AM334" i="28"/>
  <c r="AM322" i="28"/>
  <c r="AM310" i="28"/>
  <c r="AM339" i="28"/>
  <c r="AM327" i="28"/>
  <c r="AM315" i="28"/>
  <c r="AM332" i="28"/>
  <c r="AM320" i="28"/>
  <c r="AM337" i="28"/>
  <c r="AM325" i="28"/>
  <c r="AM313" i="28"/>
  <c r="AM330" i="28"/>
  <c r="AM318" i="28"/>
  <c r="AM335" i="28"/>
  <c r="AM323" i="28"/>
  <c r="AM311" i="28"/>
  <c r="AM328" i="28"/>
  <c r="AM316" i="28"/>
  <c r="AM333" i="28"/>
  <c r="AM321" i="28"/>
  <c r="AM309" i="28"/>
  <c r="AM338" i="28"/>
  <c r="AM326" i="28"/>
  <c r="AM314" i="28"/>
  <c r="AL3" i="28"/>
  <c r="AK6" i="28"/>
  <c r="AK8" i="28"/>
  <c r="AT179" i="28"/>
  <c r="AT167" i="28"/>
  <c r="AT155" i="28"/>
  <c r="AT184" i="28"/>
  <c r="AT172" i="28"/>
  <c r="AT160" i="28"/>
  <c r="AT177" i="28"/>
  <c r="AT165" i="28"/>
  <c r="AT182" i="28"/>
  <c r="AT170" i="28"/>
  <c r="AT158" i="28"/>
  <c r="AT175" i="28"/>
  <c r="AT163" i="28"/>
  <c r="AT180" i="28"/>
  <c r="AT168" i="28"/>
  <c r="AT156" i="28"/>
  <c r="AT173" i="28"/>
  <c r="AT161" i="28"/>
  <c r="AT178" i="28"/>
  <c r="AT166" i="28"/>
  <c r="AT154" i="28"/>
  <c r="AT183" i="28"/>
  <c r="AT171" i="28"/>
  <c r="AT159" i="28"/>
  <c r="AT176" i="28"/>
  <c r="AT164" i="28"/>
  <c r="AT181" i="28"/>
  <c r="AT169" i="28"/>
  <c r="AT157" i="28"/>
  <c r="AT174" i="28"/>
  <c r="AT162" i="28"/>
  <c r="BA4" i="28"/>
  <c r="AM400" i="28"/>
  <c r="AM388" i="28"/>
  <c r="AM376" i="28"/>
  <c r="AM393" i="28"/>
  <c r="AM381" i="28"/>
  <c r="AM398" i="28"/>
  <c r="AM386" i="28"/>
  <c r="AM374" i="28"/>
  <c r="AM391" i="28"/>
  <c r="AM379" i="28"/>
  <c r="AM396" i="28"/>
  <c r="AM384" i="28"/>
  <c r="AM372" i="28"/>
  <c r="AM401" i="28"/>
  <c r="AM389" i="28"/>
  <c r="AM377" i="28"/>
  <c r="AM394" i="28"/>
  <c r="AM382" i="28"/>
  <c r="AM399" i="28"/>
  <c r="AM387" i="28"/>
  <c r="AM375" i="28"/>
  <c r="AM392" i="28"/>
  <c r="AM380" i="28"/>
  <c r="AM397" i="28"/>
  <c r="AM385" i="28"/>
  <c r="AM373" i="28"/>
  <c r="AM395" i="28"/>
  <c r="AM383" i="28"/>
  <c r="AM371" i="28"/>
  <c r="AM390" i="28"/>
  <c r="AM378" i="28"/>
  <c r="AM121" i="28"/>
  <c r="AM117" i="28"/>
  <c r="AM103" i="28"/>
  <c r="AM108" i="28"/>
  <c r="AM96" i="28"/>
  <c r="AM113" i="28"/>
  <c r="AM101" i="28"/>
  <c r="AM115" i="28"/>
  <c r="AM106" i="28"/>
  <c r="AM94" i="28"/>
  <c r="AM120" i="28"/>
  <c r="AM111" i="28"/>
  <c r="AM99" i="28"/>
  <c r="AM118" i="28"/>
  <c r="AM116" i="28"/>
  <c r="AM104" i="28"/>
  <c r="AM92" i="28"/>
  <c r="AM109" i="28"/>
  <c r="AM97" i="28"/>
  <c r="AM114" i="28"/>
  <c r="AM102" i="28"/>
  <c r="AM122" i="28"/>
  <c r="AM107" i="28"/>
  <c r="AM95" i="28"/>
  <c r="AM112" i="28"/>
  <c r="AM100" i="28"/>
  <c r="AM119" i="28"/>
  <c r="AM105" i="28"/>
  <c r="AM93" i="28"/>
  <c r="AM110" i="28"/>
  <c r="AM98" i="28"/>
  <c r="AT122" i="28"/>
  <c r="AT120" i="28"/>
  <c r="AT102" i="28"/>
  <c r="AT118" i="28"/>
  <c r="AT116" i="28"/>
  <c r="AT114" i="28"/>
  <c r="AT107" i="28"/>
  <c r="AT95" i="28"/>
  <c r="AT112" i="28"/>
  <c r="AT100" i="28"/>
  <c r="AT105" i="28"/>
  <c r="AT93" i="28"/>
  <c r="AT110" i="28"/>
  <c r="AT98" i="28"/>
  <c r="AT103" i="28"/>
  <c r="AT119" i="28"/>
  <c r="AT108" i="28"/>
  <c r="AT96" i="28"/>
  <c r="AT117" i="28"/>
  <c r="AT113" i="28"/>
  <c r="AT101" i="28"/>
  <c r="AT106" i="28"/>
  <c r="AT94" i="28"/>
  <c r="AT121" i="28"/>
  <c r="AT115" i="28"/>
  <c r="AT111" i="28"/>
  <c r="AT99" i="28"/>
  <c r="AT104" i="28"/>
  <c r="AT92" i="28"/>
  <c r="AT109" i="28"/>
  <c r="AT97" i="28"/>
  <c r="AZ2" i="28"/>
  <c r="AZ5" i="28" s="1"/>
  <c r="BH246" i="28"/>
  <c r="BH234" i="28"/>
  <c r="BH222" i="28"/>
  <c r="BH239" i="28"/>
  <c r="BH227" i="28"/>
  <c r="BH244" i="28"/>
  <c r="BH232" i="28"/>
  <c r="BH220" i="28"/>
  <c r="BH237" i="28"/>
  <c r="BH225" i="28"/>
  <c r="BH242" i="28"/>
  <c r="BH230" i="28"/>
  <c r="BH218" i="28"/>
  <c r="BH235" i="28"/>
  <c r="BH223" i="28"/>
  <c r="BH240" i="28"/>
  <c r="BH228" i="28"/>
  <c r="BH216" i="28"/>
  <c r="BH245" i="28"/>
  <c r="BH233" i="28"/>
  <c r="BH221" i="28"/>
  <c r="BH243" i="28"/>
  <c r="BH231" i="28"/>
  <c r="BH219" i="28"/>
  <c r="BH236" i="28"/>
  <c r="BH224" i="28"/>
  <c r="BH241" i="28"/>
  <c r="BH229" i="28"/>
  <c r="BH217" i="28"/>
  <c r="BH238" i="28"/>
  <c r="BH226" i="28"/>
  <c r="BH122" i="28"/>
  <c r="BH120" i="28"/>
  <c r="BH118" i="28"/>
  <c r="BH121" i="28"/>
  <c r="BH115" i="28"/>
  <c r="BH114" i="28"/>
  <c r="BH112" i="28"/>
  <c r="BH100" i="28"/>
  <c r="BH105" i="28"/>
  <c r="BH93" i="28"/>
  <c r="BH110" i="28"/>
  <c r="BH98" i="28"/>
  <c r="BH103" i="28"/>
  <c r="BH108" i="28"/>
  <c r="BH96" i="28"/>
  <c r="BH116" i="28"/>
  <c r="BH113" i="28"/>
  <c r="BH101" i="28"/>
  <c r="BH106" i="28"/>
  <c r="BH94" i="28"/>
  <c r="BH111" i="28"/>
  <c r="BH99" i="28"/>
  <c r="BH104" i="28"/>
  <c r="BH92" i="28"/>
  <c r="BH109" i="28"/>
  <c r="BH97" i="28"/>
  <c r="BH119" i="28"/>
  <c r="BH102" i="28"/>
  <c r="BH117" i="28"/>
  <c r="BH107" i="28"/>
  <c r="BH95" i="28"/>
  <c r="BG4" i="28"/>
  <c r="BG5" i="28" s="1"/>
  <c r="AT399" i="28"/>
  <c r="AT387" i="28"/>
  <c r="AT375" i="28"/>
  <c r="AT392" i="28"/>
  <c r="AT380" i="28"/>
  <c r="AT397" i="28"/>
  <c r="AT385" i="28"/>
  <c r="AT373" i="28"/>
  <c r="AT390" i="28"/>
  <c r="AT378" i="28"/>
  <c r="AT395" i="28"/>
  <c r="AT383" i="28"/>
  <c r="AT371" i="28"/>
  <c r="AT400" i="28"/>
  <c r="AT388" i="28"/>
  <c r="AT376" i="28"/>
  <c r="AT393" i="28"/>
  <c r="AT381" i="28"/>
  <c r="AT398" i="28"/>
  <c r="AT386" i="28"/>
  <c r="AT374" i="28"/>
  <c r="AT391" i="28"/>
  <c r="AT379" i="28"/>
  <c r="AT396" i="28"/>
  <c r="AT384" i="28"/>
  <c r="AT372" i="28"/>
  <c r="AT394" i="28"/>
  <c r="AT382" i="28"/>
  <c r="AT401" i="28"/>
  <c r="AT389" i="28"/>
  <c r="AT377" i="28"/>
  <c r="AR5" i="28"/>
  <c r="E251" i="16" a="1"/>
  <c r="G5" i="16"/>
  <c r="D206" i="16" a="1"/>
  <c r="D204" i="16" a="1"/>
  <c r="P259" i="16" a="1"/>
  <c r="P234" i="16" a="1"/>
  <c r="D173" i="16" a="1"/>
  <c r="P239" i="16" a="1"/>
  <c r="D201" i="16" a="1"/>
  <c r="D226" i="16" a="1"/>
  <c r="D179" i="16" a="1"/>
  <c r="D176" i="16" a="1"/>
  <c r="E5" i="16"/>
  <c r="P247" i="16" a="1"/>
  <c r="G9" i="16"/>
  <c r="D177" i="16" a="1"/>
  <c r="P262" i="16" a="1"/>
  <c r="D242" i="16" a="1"/>
  <c r="E198" i="16" a="1"/>
  <c r="D178" i="16" a="1"/>
  <c r="P258" i="16" a="1"/>
  <c r="D149" i="16" a="1"/>
  <c r="D184" i="16" a="1"/>
  <c r="D239" i="16" a="1"/>
  <c r="D221" i="16" a="1"/>
  <c r="E192" i="16" a="1"/>
  <c r="D256" i="16" a="1"/>
  <c r="D155" i="16" a="1"/>
  <c r="P251" i="16" a="1"/>
  <c r="P240" i="16" a="1"/>
  <c r="D187" i="16" a="1"/>
  <c r="P236" i="16" a="1"/>
  <c r="P250" i="16" a="1"/>
  <c r="P245" i="16" a="1"/>
  <c r="P243" i="16" a="1"/>
  <c r="P255" i="16" a="1"/>
  <c r="D216" i="16" a="1"/>
  <c r="D255" i="16" a="1"/>
  <c r="D247" i="16" a="1"/>
  <c r="D9" i="16"/>
  <c r="E9" i="16"/>
  <c r="D188" i="16" a="1"/>
  <c r="D210" i="16" a="1"/>
  <c r="D205" i="16" a="1"/>
  <c r="D168" i="16" a="1"/>
  <c r="P242" i="16" a="1"/>
  <c r="D212" i="16" a="1"/>
  <c r="D181" i="16" a="1"/>
  <c r="G8" i="16"/>
  <c r="D166" i="16" a="1"/>
  <c r="D159" i="16" a="1"/>
  <c r="D175" i="16" a="1"/>
  <c r="P260" i="16" a="1"/>
  <c r="D224" i="16" a="1"/>
  <c r="D152" i="16" a="1"/>
  <c r="D227" i="16" a="1"/>
  <c r="P261" i="16" a="1"/>
  <c r="D213" i="16" a="1"/>
  <c r="D241" i="16" a="1"/>
  <c r="F9" i="16"/>
  <c r="D189" i="16" a="1"/>
  <c r="D248" i="16" a="1"/>
  <c r="D218" i="16" a="1"/>
  <c r="D251" i="16" a="1"/>
  <c r="D259" i="16" a="1"/>
  <c r="D158" i="16" a="1"/>
  <c r="P246" i="16" a="1"/>
  <c r="D252" i="16" a="1"/>
  <c r="D215" i="16" a="1"/>
  <c r="P257" i="16" a="1"/>
  <c r="E8" i="16"/>
  <c r="P235" i="16" a="1"/>
  <c r="P256" i="16" a="1"/>
  <c r="D154" i="16" a="1"/>
  <c r="D220" i="16" a="1"/>
  <c r="P241" i="16" a="1"/>
  <c r="P249" i="16" a="1"/>
  <c r="D151" i="16" a="1"/>
  <c r="D197" i="16" a="1"/>
  <c r="D236" i="16" a="1"/>
  <c r="D232" i="16" a="1"/>
  <c r="F8" i="16"/>
  <c r="P248" i="16" a="1"/>
  <c r="P254" i="16" a="1"/>
  <c r="D223" i="16" a="1"/>
  <c r="D234" i="16" a="1"/>
  <c r="D8" i="16"/>
  <c r="D183" i="16" a="1"/>
  <c r="D257" i="16" a="1"/>
  <c r="P252" i="16" a="1"/>
  <c r="D240" i="16" a="1"/>
  <c r="P237" i="16" a="1"/>
  <c r="D200" i="16" a="1"/>
  <c r="P238" i="16" a="1"/>
  <c r="D228" i="16" a="1"/>
  <c r="D208" i="16" a="1"/>
  <c r="P244" i="16" a="1"/>
  <c r="P253" i="16" a="1"/>
  <c r="D182" i="16" a="1"/>
  <c r="R217" i="16" l="1"/>
  <c r="E53" i="22"/>
  <c r="BF8" i="28"/>
  <c r="BF7" i="28"/>
  <c r="BF9" i="28" s="1"/>
  <c r="E251" i="16"/>
  <c r="E6" i="23"/>
  <c r="E14" i="23"/>
  <c r="R233" i="16"/>
  <c r="D206" i="16"/>
  <c r="R207" i="16"/>
  <c r="N4" i="22"/>
  <c r="R231" i="16"/>
  <c r="R161" i="16"/>
  <c r="R194" i="16"/>
  <c r="E198" i="16"/>
  <c r="R198" i="16" s="1"/>
  <c r="D151" i="16"/>
  <c r="R151" i="16" s="1"/>
  <c r="R171" i="16"/>
  <c r="E192" i="16"/>
  <c r="R192" i="16" s="1"/>
  <c r="R230" i="16"/>
  <c r="AY9" i="28"/>
  <c r="R229" i="16"/>
  <c r="R167" i="16"/>
  <c r="R169" i="16"/>
  <c r="D159" i="16"/>
  <c r="R159" i="16" s="1"/>
  <c r="R211" i="16"/>
  <c r="R219" i="16"/>
  <c r="R163" i="16"/>
  <c r="R225" i="16"/>
  <c r="R162" i="16"/>
  <c r="R190" i="16"/>
  <c r="N2" i="23"/>
  <c r="D227" i="16"/>
  <c r="R227" i="16" s="1"/>
  <c r="D166" i="16"/>
  <c r="R166" i="16" s="1"/>
  <c r="D252" i="16"/>
  <c r="P234" i="16"/>
  <c r="D187" i="16"/>
  <c r="R187" i="16" s="1"/>
  <c r="D158" i="16"/>
  <c r="R158" i="16" s="1"/>
  <c r="D176" i="16"/>
  <c r="R176" i="16" s="1"/>
  <c r="P258" i="16"/>
  <c r="R258" i="16" s="1"/>
  <c r="P257" i="16"/>
  <c r="D168" i="16"/>
  <c r="R168" i="16" s="1"/>
  <c r="D232" i="16"/>
  <c r="R232" i="16" s="1"/>
  <c r="D215" i="16"/>
  <c r="R215" i="16" s="1"/>
  <c r="D242" i="16"/>
  <c r="D236" i="16"/>
  <c r="D257" i="16"/>
  <c r="D241" i="16"/>
  <c r="P248" i="16"/>
  <c r="P254" i="16"/>
  <c r="R254" i="16" s="1"/>
  <c r="D205" i="16"/>
  <c r="R205" i="16" s="1"/>
  <c r="P241" i="16"/>
  <c r="D210" i="16"/>
  <c r="R210" i="16" s="1"/>
  <c r="P253" i="16"/>
  <c r="R253" i="16" s="1"/>
  <c r="D152" i="16"/>
  <c r="R152" i="16" s="1"/>
  <c r="P237" i="16"/>
  <c r="R237" i="16" s="1"/>
  <c r="D216" i="16"/>
  <c r="R216" i="16" s="1"/>
  <c r="D218" i="16"/>
  <c r="R218" i="16" s="1"/>
  <c r="D173" i="16"/>
  <c r="R173" i="16" s="1"/>
  <c r="D239" i="16"/>
  <c r="P240" i="16"/>
  <c r="D181" i="16"/>
  <c r="R181" i="16" s="1"/>
  <c r="P261" i="16"/>
  <c r="R261" i="16" s="1"/>
  <c r="D182" i="16"/>
  <c r="R182" i="16" s="1"/>
  <c r="P249" i="16"/>
  <c r="R249" i="16" s="1"/>
  <c r="D178" i="16"/>
  <c r="R178" i="16" s="1"/>
  <c r="P250" i="16"/>
  <c r="R250" i="16" s="1"/>
  <c r="P256" i="16"/>
  <c r="D223" i="16"/>
  <c r="R223" i="16" s="1"/>
  <c r="P260" i="16"/>
  <c r="R260" i="16" s="1"/>
  <c r="D212" i="16"/>
  <c r="R212" i="16" s="1"/>
  <c r="D248" i="16"/>
  <c r="D184" i="16"/>
  <c r="R184" i="16" s="1"/>
  <c r="P244" i="16"/>
  <c r="R244" i="16" s="1"/>
  <c r="P245" i="16"/>
  <c r="R245" i="16" s="1"/>
  <c r="D179" i="16"/>
  <c r="R179" i="16" s="1"/>
  <c r="D155" i="16"/>
  <c r="R155" i="16" s="1"/>
  <c r="D208" i="16"/>
  <c r="R208" i="16" s="1"/>
  <c r="D256" i="16"/>
  <c r="P246" i="16"/>
  <c r="R246" i="16" s="1"/>
  <c r="D220" i="16"/>
  <c r="R220" i="16" s="1"/>
  <c r="D188" i="16"/>
  <c r="R188" i="16" s="1"/>
  <c r="D197" i="16"/>
  <c r="R197" i="16" s="1"/>
  <c r="D251" i="16"/>
  <c r="P262" i="16"/>
  <c r="R262" i="16" s="1"/>
  <c r="D204" i="16"/>
  <c r="R204" i="16" s="1"/>
  <c r="P251" i="16"/>
  <c r="D247" i="16"/>
  <c r="D154" i="16"/>
  <c r="R154" i="16" s="1"/>
  <c r="D183" i="16"/>
  <c r="R183" i="16" s="1"/>
  <c r="P247" i="16"/>
  <c r="P255" i="16"/>
  <c r="P238" i="16"/>
  <c r="R238" i="16" s="1"/>
  <c r="D189" i="16"/>
  <c r="R189" i="16" s="1"/>
  <c r="D240" i="16"/>
  <c r="P243" i="16"/>
  <c r="R243" i="16" s="1"/>
  <c r="D226" i="16"/>
  <c r="R226" i="16" s="1"/>
  <c r="D200" i="16"/>
  <c r="R200" i="16" s="1"/>
  <c r="D177" i="16"/>
  <c r="R177" i="16" s="1"/>
  <c r="P239" i="16"/>
  <c r="D255" i="16"/>
  <c r="P242" i="16"/>
  <c r="P259" i="16"/>
  <c r="D224" i="16"/>
  <c r="R224" i="16" s="1"/>
  <c r="D201" i="16"/>
  <c r="R201" i="16" s="1"/>
  <c r="D221" i="16"/>
  <c r="R221" i="16" s="1"/>
  <c r="P235" i="16"/>
  <c r="R235" i="16" s="1"/>
  <c r="D213" i="16"/>
  <c r="R213" i="16" s="1"/>
  <c r="D149" i="16"/>
  <c r="R149" i="16" s="1"/>
  <c r="D175" i="16"/>
  <c r="R175" i="16" s="1"/>
  <c r="D234" i="16"/>
  <c r="P236" i="16"/>
  <c r="P252" i="16"/>
  <c r="D228" i="16"/>
  <c r="R228" i="16" s="1"/>
  <c r="D259" i="16"/>
  <c r="R259" i="16" s="1"/>
  <c r="O5" i="22"/>
  <c r="J82" i="6"/>
  <c r="E82" i="23"/>
  <c r="J21" i="6"/>
  <c r="E21" i="23"/>
  <c r="K7" i="2"/>
  <c r="F7" i="22"/>
  <c r="J107" i="6"/>
  <c r="E107" i="23"/>
  <c r="K77" i="2"/>
  <c r="F77" i="22"/>
  <c r="J89" i="33"/>
  <c r="K89" i="33" s="1"/>
  <c r="L89" i="33" s="1"/>
  <c r="J42" i="6"/>
  <c r="E42" i="23"/>
  <c r="J13" i="6"/>
  <c r="E13" i="23"/>
  <c r="K93" i="2"/>
  <c r="F93" i="22"/>
  <c r="F113" i="22"/>
  <c r="K113" i="2"/>
  <c r="J31" i="6"/>
  <c r="E31" i="23"/>
  <c r="K26" i="6"/>
  <c r="F26" i="23"/>
  <c r="O2" i="22"/>
  <c r="K93" i="6"/>
  <c r="F93" i="23"/>
  <c r="J113" i="33"/>
  <c r="K113" i="33" s="1"/>
  <c r="L113" i="33" s="1"/>
  <c r="K44" i="2"/>
  <c r="F44" i="22"/>
  <c r="J112" i="33"/>
  <c r="K112" i="33" s="1"/>
  <c r="L112" i="33" s="1"/>
  <c r="K77" i="6"/>
  <c r="F77" i="23"/>
  <c r="E23" i="23"/>
  <c r="J23" i="6"/>
  <c r="K99" i="2"/>
  <c r="F99" i="22"/>
  <c r="K74" i="2"/>
  <c r="F74" i="22"/>
  <c r="R160" i="16"/>
  <c r="R170" i="16"/>
  <c r="R180" i="16"/>
  <c r="R195" i="16"/>
  <c r="R165" i="16"/>
  <c r="R214" i="16"/>
  <c r="K14" i="2"/>
  <c r="F14" i="22"/>
  <c r="N4" i="23"/>
  <c r="J87" i="6"/>
  <c r="E87" i="23"/>
  <c r="K108" i="6"/>
  <c r="F108" i="23"/>
  <c r="K80" i="6"/>
  <c r="F80" i="23"/>
  <c r="K84" i="2"/>
  <c r="F84" i="22"/>
  <c r="K70" i="2"/>
  <c r="F70" i="22"/>
  <c r="K87" i="2"/>
  <c r="F87" i="22"/>
  <c r="K96" i="2"/>
  <c r="F96" i="22"/>
  <c r="E70" i="23"/>
  <c r="J70" i="6"/>
  <c r="K110" i="2"/>
  <c r="F110" i="22"/>
  <c r="K101" i="2"/>
  <c r="F101" i="22"/>
  <c r="K61" i="2"/>
  <c r="F61" i="22"/>
  <c r="K2" i="2"/>
  <c r="F2" i="22"/>
  <c r="J97" i="6"/>
  <c r="E97" i="23"/>
  <c r="K17" i="6"/>
  <c r="F17" i="23"/>
  <c r="K47" i="6"/>
  <c r="F47" i="23"/>
  <c r="K102" i="2"/>
  <c r="F102" i="22"/>
  <c r="K112" i="2"/>
  <c r="F112" i="22"/>
  <c r="K27" i="6"/>
  <c r="F27" i="23"/>
  <c r="K48" i="6"/>
  <c r="F48" i="23"/>
  <c r="E91" i="23"/>
  <c r="J91" i="6"/>
  <c r="K35" i="2"/>
  <c r="F35" i="22"/>
  <c r="J112" i="6"/>
  <c r="E112" i="23"/>
  <c r="J96" i="6"/>
  <c r="E96" i="23"/>
  <c r="J103" i="33"/>
  <c r="K103" i="33" s="1"/>
  <c r="L103" i="33" s="1"/>
  <c r="F76" i="22"/>
  <c r="K76" i="2"/>
  <c r="J109" i="33"/>
  <c r="K109" i="33" s="1"/>
  <c r="L109" i="33" s="1"/>
  <c r="K58" i="6"/>
  <c r="F58" i="23"/>
  <c r="J60" i="6"/>
  <c r="E60" i="23"/>
  <c r="J96" i="33"/>
  <c r="K96" i="33" s="1"/>
  <c r="L96" i="33" s="1"/>
  <c r="K67" i="2"/>
  <c r="F67" i="22"/>
  <c r="F35" i="23"/>
  <c r="K35" i="6"/>
  <c r="K71" i="2"/>
  <c r="F71" i="22"/>
  <c r="F33" i="22"/>
  <c r="K33" i="2"/>
  <c r="J65" i="6"/>
  <c r="E65" i="23"/>
  <c r="K68" i="2"/>
  <c r="F68" i="22"/>
  <c r="K57" i="2"/>
  <c r="F57" i="22"/>
  <c r="K22" i="2"/>
  <c r="F22" i="22"/>
  <c r="J108" i="33"/>
  <c r="K108" i="33" s="1"/>
  <c r="L108" i="33" s="1"/>
  <c r="J7" i="6"/>
  <c r="E7" i="23"/>
  <c r="K5" i="6"/>
  <c r="F5" i="23"/>
  <c r="R153" i="16"/>
  <c r="J92" i="33"/>
  <c r="K92" i="33" s="1"/>
  <c r="L92" i="33" s="1"/>
  <c r="J71" i="6"/>
  <c r="E71" i="23"/>
  <c r="K21" i="2"/>
  <c r="F21" i="22"/>
  <c r="J73" i="6"/>
  <c r="E73" i="23"/>
  <c r="K54" i="6"/>
  <c r="F54" i="23"/>
  <c r="K97" i="2"/>
  <c r="F97" i="22"/>
  <c r="J28" i="6"/>
  <c r="E28" i="23"/>
  <c r="J94" i="6"/>
  <c r="E94" i="23"/>
  <c r="J95" i="33"/>
  <c r="K95" i="33" s="1"/>
  <c r="L95" i="33" s="1"/>
  <c r="K86" i="6"/>
  <c r="F86" i="23"/>
  <c r="J36" i="6"/>
  <c r="E36" i="23"/>
  <c r="K57" i="6"/>
  <c r="F57" i="23"/>
  <c r="K81" i="2"/>
  <c r="F81" i="22"/>
  <c r="K24" i="6"/>
  <c r="F24" i="23"/>
  <c r="J116" i="33"/>
  <c r="K116" i="33" s="1"/>
  <c r="L116" i="33" s="1"/>
  <c r="K64" i="6"/>
  <c r="F64" i="23"/>
  <c r="K8" i="2"/>
  <c r="F8" i="22"/>
  <c r="J37" i="6"/>
  <c r="E37" i="23"/>
  <c r="K22" i="6"/>
  <c r="F22" i="23"/>
  <c r="K2" i="6"/>
  <c r="F2" i="23"/>
  <c r="K10" i="2"/>
  <c r="F10" i="22"/>
  <c r="J104" i="33"/>
  <c r="K104" i="33" s="1"/>
  <c r="L104" i="33" s="1"/>
  <c r="K42" i="2"/>
  <c r="F42" i="22"/>
  <c r="K88" i="6"/>
  <c r="F88" i="23"/>
  <c r="K12" i="6"/>
  <c r="F12" i="23"/>
  <c r="J33" i="6"/>
  <c r="E33" i="23"/>
  <c r="R222" i="16"/>
  <c r="J105" i="33"/>
  <c r="K105" i="33" s="1"/>
  <c r="L105" i="33" s="1"/>
  <c r="J111" i="33"/>
  <c r="K111" i="33" s="1"/>
  <c r="L111" i="33" s="1"/>
  <c r="K91" i="2"/>
  <c r="F91" i="22"/>
  <c r="J78" i="6"/>
  <c r="E78" i="23"/>
  <c r="K25" i="6"/>
  <c r="F25" i="23"/>
  <c r="K116" i="2"/>
  <c r="F116" i="22"/>
  <c r="K84" i="6"/>
  <c r="F84" i="23"/>
  <c r="K114" i="2"/>
  <c r="F114" i="22"/>
  <c r="K6" i="2"/>
  <c r="F6" i="22"/>
  <c r="K78" i="2"/>
  <c r="F78" i="22"/>
  <c r="K105" i="6"/>
  <c r="F105" i="23"/>
  <c r="K45" i="2"/>
  <c r="F45" i="22"/>
  <c r="K40" i="6"/>
  <c r="F40" i="23"/>
  <c r="K98" i="2"/>
  <c r="F98" i="22"/>
  <c r="F14" i="23"/>
  <c r="K14" i="6"/>
  <c r="J115" i="33"/>
  <c r="K115" i="33" s="1"/>
  <c r="L115" i="33" s="1"/>
  <c r="K72" i="6"/>
  <c r="F72" i="23"/>
  <c r="J67" i="6"/>
  <c r="E67" i="23"/>
  <c r="K51" i="2"/>
  <c r="F51" i="22"/>
  <c r="K113" i="6"/>
  <c r="F113" i="23"/>
  <c r="K15" i="6"/>
  <c r="F15" i="23"/>
  <c r="R209" i="16"/>
  <c r="R202" i="16"/>
  <c r="R191" i="16"/>
  <c r="R156" i="16"/>
  <c r="R193" i="16"/>
  <c r="F80" i="22"/>
  <c r="K80" i="2"/>
  <c r="J103" i="6"/>
  <c r="E103" i="23"/>
  <c r="K26" i="2"/>
  <c r="F26" i="22"/>
  <c r="K95" i="2"/>
  <c r="F95" i="22"/>
  <c r="K98" i="6"/>
  <c r="F98" i="23"/>
  <c r="F63" i="22"/>
  <c r="K63" i="2"/>
  <c r="E39" i="23"/>
  <c r="J39" i="6"/>
  <c r="J99" i="33"/>
  <c r="K99" i="33" s="1"/>
  <c r="L99" i="33" s="1"/>
  <c r="K36" i="2"/>
  <c r="F36" i="22"/>
  <c r="K8" i="6"/>
  <c r="F8" i="23"/>
  <c r="K56" i="2"/>
  <c r="F56" i="22"/>
  <c r="K117" i="6"/>
  <c r="F117" i="23"/>
  <c r="J100" i="33"/>
  <c r="K100" i="33" s="1"/>
  <c r="L100" i="33" s="1"/>
  <c r="K104" i="2"/>
  <c r="F104" i="22"/>
  <c r="F90" i="22"/>
  <c r="K90" i="2"/>
  <c r="J34" i="6"/>
  <c r="E34" i="23"/>
  <c r="K62" i="6"/>
  <c r="F62" i="23"/>
  <c r="J10" i="6"/>
  <c r="E10" i="23"/>
  <c r="F49" i="22"/>
  <c r="K49" i="2"/>
  <c r="K20" i="6"/>
  <c r="F20" i="23"/>
  <c r="K13" i="2"/>
  <c r="F13" i="22"/>
  <c r="K66" i="2"/>
  <c r="F66" i="22"/>
  <c r="K43" i="2"/>
  <c r="F43" i="22"/>
  <c r="K99" i="6"/>
  <c r="F99" i="23"/>
  <c r="J63" i="6"/>
  <c r="E63" i="23"/>
  <c r="K53" i="2"/>
  <c r="F53" i="22"/>
  <c r="F85" i="23"/>
  <c r="K85" i="6"/>
  <c r="K83" i="2"/>
  <c r="F83" i="22"/>
  <c r="R199" i="16"/>
  <c r="R147" i="16"/>
  <c r="R172" i="16"/>
  <c r="R196" i="16"/>
  <c r="J111" i="6"/>
  <c r="E111" i="23"/>
  <c r="J101" i="33"/>
  <c r="K101" i="33" s="1"/>
  <c r="L101" i="33" s="1"/>
  <c r="K12" i="2"/>
  <c r="F12" i="22"/>
  <c r="K45" i="6"/>
  <c r="F45" i="23"/>
  <c r="K73" i="2"/>
  <c r="F73" i="22"/>
  <c r="F64" i="22"/>
  <c r="K64" i="2"/>
  <c r="J75" i="6"/>
  <c r="E75" i="23"/>
  <c r="K92" i="6"/>
  <c r="F92" i="23"/>
  <c r="K66" i="6"/>
  <c r="F66" i="23"/>
  <c r="E43" i="23"/>
  <c r="J43" i="6"/>
  <c r="J52" i="6"/>
  <c r="E52" i="23"/>
  <c r="K11" i="6"/>
  <c r="F11" i="23"/>
  <c r="J106" i="6"/>
  <c r="E106" i="23"/>
  <c r="F74" i="23"/>
  <c r="K74" i="6"/>
  <c r="J117" i="33"/>
  <c r="K117" i="33" s="1"/>
  <c r="L117" i="33" s="1"/>
  <c r="J59" i="6"/>
  <c r="E59" i="23"/>
  <c r="K3" i="6"/>
  <c r="F3" i="23"/>
  <c r="R157" i="16"/>
  <c r="K62" i="2"/>
  <c r="F62" i="22"/>
  <c r="J106" i="33"/>
  <c r="K106" i="33" s="1"/>
  <c r="L106" i="33" s="1"/>
  <c r="E102" i="23"/>
  <c r="J102" i="6"/>
  <c r="F101" i="23"/>
  <c r="K101" i="6"/>
  <c r="K5" i="2"/>
  <c r="F5" i="22"/>
  <c r="K17" i="2"/>
  <c r="F17" i="22"/>
  <c r="E9" i="23"/>
  <c r="J9" i="6"/>
  <c r="K111" i="2"/>
  <c r="F111" i="22"/>
  <c r="E38" i="23"/>
  <c r="J38" i="6"/>
  <c r="K11" i="2"/>
  <c r="F11" i="22"/>
  <c r="J102" i="33"/>
  <c r="K102" i="33" s="1"/>
  <c r="L102" i="33" s="1"/>
  <c r="K105" i="2"/>
  <c r="F105" i="22"/>
  <c r="K106" i="2"/>
  <c r="F106" i="22"/>
  <c r="F19" i="23"/>
  <c r="K19" i="6"/>
  <c r="K20" i="2"/>
  <c r="F20" i="22"/>
  <c r="K117" i="2"/>
  <c r="F117" i="22"/>
  <c r="J110" i="33"/>
  <c r="K110" i="33" s="1"/>
  <c r="L110" i="33" s="1"/>
  <c r="K86" i="2"/>
  <c r="F86" i="22"/>
  <c r="K4" i="2"/>
  <c r="F4" i="22"/>
  <c r="F61" i="23"/>
  <c r="K61" i="6"/>
  <c r="K85" i="2"/>
  <c r="F85" i="22"/>
  <c r="R203" i="16"/>
  <c r="J93" i="33"/>
  <c r="K93" i="33" s="1"/>
  <c r="L93" i="33" s="1"/>
  <c r="K58" i="2"/>
  <c r="F58" i="22"/>
  <c r="K16" i="6"/>
  <c r="F16" i="23"/>
  <c r="K54" i="2"/>
  <c r="F54" i="22"/>
  <c r="K50" i="6"/>
  <c r="F50" i="23"/>
  <c r="K82" i="2"/>
  <c r="F82" i="22"/>
  <c r="K53" i="6"/>
  <c r="F53" i="23"/>
  <c r="J44" i="6"/>
  <c r="E44" i="23"/>
  <c r="K18" i="6"/>
  <c r="F18" i="23"/>
  <c r="J95" i="6"/>
  <c r="E95" i="23"/>
  <c r="K19" i="2"/>
  <c r="F19" i="22"/>
  <c r="F29" i="23"/>
  <c r="K29" i="6"/>
  <c r="K103" i="2"/>
  <c r="F103" i="22"/>
  <c r="K115" i="6"/>
  <c r="F115" i="23"/>
  <c r="K108" i="2"/>
  <c r="F108" i="22"/>
  <c r="J98" i="33"/>
  <c r="K98" i="33" s="1"/>
  <c r="L98" i="33" s="1"/>
  <c r="J81" i="6"/>
  <c r="E81" i="23"/>
  <c r="J55" i="6"/>
  <c r="E55" i="23"/>
  <c r="K116" i="6"/>
  <c r="F116" i="23"/>
  <c r="K88" i="2"/>
  <c r="F88" i="22"/>
  <c r="K72" i="2"/>
  <c r="F72" i="22"/>
  <c r="F9" i="22"/>
  <c r="K9" i="2"/>
  <c r="K59" i="2"/>
  <c r="F59" i="22"/>
  <c r="K16" i="2"/>
  <c r="F16" i="22"/>
  <c r="K40" i="2"/>
  <c r="F40" i="22"/>
  <c r="K32" i="2"/>
  <c r="F32" i="22"/>
  <c r="K100" i="6"/>
  <c r="F100" i="23"/>
  <c r="K6" i="6"/>
  <c r="F6" i="23"/>
  <c r="J32" i="6"/>
  <c r="E32" i="23"/>
  <c r="K65" i="2"/>
  <c r="F65" i="22"/>
  <c r="J94" i="33"/>
  <c r="K94" i="33" s="1"/>
  <c r="L94" i="33" s="1"/>
  <c r="K115" i="2"/>
  <c r="F115" i="22"/>
  <c r="K41" i="6"/>
  <c r="F41" i="23"/>
  <c r="E110" i="23"/>
  <c r="J110" i="6"/>
  <c r="J97" i="33"/>
  <c r="K97" i="33" s="1"/>
  <c r="L97" i="33" s="1"/>
  <c r="K107" i="2"/>
  <c r="F107" i="22"/>
  <c r="K46" i="2"/>
  <c r="F46" i="22"/>
  <c r="J114" i="33"/>
  <c r="K114" i="33" s="1"/>
  <c r="L114" i="33" s="1"/>
  <c r="K18" i="2"/>
  <c r="F18" i="22"/>
  <c r="J79" i="6"/>
  <c r="E79" i="23"/>
  <c r="F69" i="23"/>
  <c r="K69" i="6"/>
  <c r="J56" i="6"/>
  <c r="E56" i="23"/>
  <c r="K90" i="6"/>
  <c r="F90" i="23"/>
  <c r="O4" i="22"/>
  <c r="K38" i="2"/>
  <c r="F38" i="22"/>
  <c r="K41" i="2"/>
  <c r="F41" i="22"/>
  <c r="R206" i="16"/>
  <c r="K37" i="2"/>
  <c r="F37" i="22"/>
  <c r="K48" i="2"/>
  <c r="F48" i="22"/>
  <c r="K29" i="2"/>
  <c r="F29" i="22"/>
  <c r="K52" i="2"/>
  <c r="F52" i="22"/>
  <c r="F23" i="22"/>
  <c r="K23" i="2"/>
  <c r="K39" i="2"/>
  <c r="F39" i="22"/>
  <c r="F75" i="22"/>
  <c r="K75" i="2"/>
  <c r="E76" i="23"/>
  <c r="J76" i="6"/>
  <c r="K69" i="2"/>
  <c r="F69" i="22"/>
  <c r="O3" i="22"/>
  <c r="N5" i="23"/>
  <c r="F34" i="22"/>
  <c r="K34" i="2"/>
  <c r="K92" i="2"/>
  <c r="F92" i="22"/>
  <c r="F49" i="23"/>
  <c r="K49" i="6"/>
  <c r="K24" i="2"/>
  <c r="F24" i="22"/>
  <c r="K3" i="2"/>
  <c r="F3" i="22"/>
  <c r="J90" i="33"/>
  <c r="K90" i="33" s="1"/>
  <c r="L90" i="33" s="1"/>
  <c r="K60" i="2"/>
  <c r="F60" i="22"/>
  <c r="K94" i="2"/>
  <c r="F94" i="22"/>
  <c r="F109" i="23"/>
  <c r="K109" i="6"/>
  <c r="J68" i="6"/>
  <c r="E68" i="23"/>
  <c r="K30" i="2"/>
  <c r="F30" i="22"/>
  <c r="J4" i="6"/>
  <c r="E4" i="23"/>
  <c r="R174" i="16"/>
  <c r="R148" i="16"/>
  <c r="K89" i="2"/>
  <c r="F89" i="22"/>
  <c r="K15" i="2"/>
  <c r="F15" i="22"/>
  <c r="J30" i="6"/>
  <c r="E30" i="23"/>
  <c r="K100" i="2"/>
  <c r="F100" i="22"/>
  <c r="K25" i="2"/>
  <c r="F25" i="22"/>
  <c r="K104" i="6"/>
  <c r="F104" i="23"/>
  <c r="K31" i="2"/>
  <c r="F31" i="22"/>
  <c r="E89" i="23"/>
  <c r="J89" i="6"/>
  <c r="K55" i="2"/>
  <c r="F55" i="22"/>
  <c r="J91" i="33"/>
  <c r="K91" i="33" s="1"/>
  <c r="L91" i="33" s="1"/>
  <c r="N3" i="23"/>
  <c r="K46" i="6"/>
  <c r="F46" i="23"/>
  <c r="K50" i="2"/>
  <c r="F50" i="22"/>
  <c r="K28" i="2"/>
  <c r="F28" i="22"/>
  <c r="J107" i="33"/>
  <c r="K107" i="33" s="1"/>
  <c r="L107" i="33" s="1"/>
  <c r="F47" i="22"/>
  <c r="K47" i="2"/>
  <c r="K79" i="2"/>
  <c r="F79" i="22"/>
  <c r="K109" i="2"/>
  <c r="F109" i="22"/>
  <c r="K51" i="6"/>
  <c r="F51" i="23"/>
  <c r="E83" i="23"/>
  <c r="J83" i="6"/>
  <c r="J114" i="6"/>
  <c r="E114" i="23"/>
  <c r="K27" i="2"/>
  <c r="F27" i="22"/>
  <c r="R185" i="16"/>
  <c r="R164" i="16"/>
  <c r="R186" i="16"/>
  <c r="BE9" i="28"/>
  <c r="AQ9" i="28"/>
  <c r="AK9" i="28"/>
  <c r="BG8" i="28"/>
  <c r="BG7" i="28"/>
  <c r="BG6" i="28"/>
  <c r="BA2" i="28"/>
  <c r="BA5" i="28" s="1"/>
  <c r="AZ6" i="28"/>
  <c r="AZ8" i="28"/>
  <c r="AZ7" i="28"/>
  <c r="AT2" i="28"/>
  <c r="AS8" i="28"/>
  <c r="AS7" i="28"/>
  <c r="AS6" i="28"/>
  <c r="AT4" i="28"/>
  <c r="AM4" i="28"/>
  <c r="BH2" i="28"/>
  <c r="AJ9" i="28"/>
  <c r="AM3" i="28"/>
  <c r="BH3" i="28"/>
  <c r="AT3" i="28"/>
  <c r="AR8" i="28"/>
  <c r="AR7" i="28"/>
  <c r="AR6" i="28"/>
  <c r="AM2" i="28"/>
  <c r="AL5" i="28"/>
  <c r="BH4" i="28"/>
  <c r="R256" i="16" l="1"/>
  <c r="R255" i="16"/>
  <c r="R251" i="16"/>
  <c r="R248" i="16"/>
  <c r="R241" i="16"/>
  <c r="R240" i="16"/>
  <c r="R257" i="16"/>
  <c r="R236" i="16"/>
  <c r="O2" i="23"/>
  <c r="R239" i="16"/>
  <c r="L109" i="2"/>
  <c r="H109" i="22" s="1"/>
  <c r="G109" i="22"/>
  <c r="L100" i="2"/>
  <c r="H100" i="22" s="1"/>
  <c r="G100" i="22"/>
  <c r="K4" i="6"/>
  <c r="F4" i="23"/>
  <c r="L38" i="2"/>
  <c r="H38" i="22" s="1"/>
  <c r="G38" i="22"/>
  <c r="L40" i="2"/>
  <c r="H40" i="22" s="1"/>
  <c r="G40" i="22"/>
  <c r="L116" i="6"/>
  <c r="H116" i="23" s="1"/>
  <c r="G116" i="23"/>
  <c r="L29" i="6"/>
  <c r="H29" i="23" s="1"/>
  <c r="G29" i="23"/>
  <c r="L11" i="2"/>
  <c r="H11" i="22" s="1"/>
  <c r="G11" i="22"/>
  <c r="K52" i="6"/>
  <c r="F52" i="23"/>
  <c r="L73" i="2"/>
  <c r="H73" i="22" s="1"/>
  <c r="G73" i="22"/>
  <c r="L56" i="2"/>
  <c r="H56" i="22" s="1"/>
  <c r="G56" i="22"/>
  <c r="G105" i="23"/>
  <c r="L105" i="6"/>
  <c r="H105" i="23" s="1"/>
  <c r="L25" i="6"/>
  <c r="H25" i="23" s="1"/>
  <c r="G25" i="23"/>
  <c r="L2" i="6"/>
  <c r="H2" i="23" s="1"/>
  <c r="G2" i="23"/>
  <c r="F28" i="23"/>
  <c r="K28" i="6"/>
  <c r="L48" i="6"/>
  <c r="H48" i="23" s="1"/>
  <c r="G48" i="23"/>
  <c r="F97" i="23"/>
  <c r="K97" i="6"/>
  <c r="G96" i="22"/>
  <c r="L96" i="2"/>
  <c r="H96" i="22" s="1"/>
  <c r="K87" i="6"/>
  <c r="F87" i="23"/>
  <c r="K42" i="6"/>
  <c r="F42" i="23"/>
  <c r="G82" i="22"/>
  <c r="L82" i="2"/>
  <c r="H82" i="22" s="1"/>
  <c r="L117" i="2"/>
  <c r="H117" i="22" s="1"/>
  <c r="G117" i="22"/>
  <c r="F38" i="23"/>
  <c r="K38" i="6"/>
  <c r="K102" i="6"/>
  <c r="F102" i="23"/>
  <c r="L3" i="6"/>
  <c r="H3" i="23" s="1"/>
  <c r="G3" i="23"/>
  <c r="F43" i="23"/>
  <c r="K43" i="6"/>
  <c r="L43" i="2"/>
  <c r="H43" i="22" s="1"/>
  <c r="G43" i="22"/>
  <c r="G62" i="23"/>
  <c r="L62" i="6"/>
  <c r="H62" i="23" s="1"/>
  <c r="L95" i="2"/>
  <c r="H95" i="22" s="1"/>
  <c r="G95" i="22"/>
  <c r="L72" i="6"/>
  <c r="H72" i="23" s="1"/>
  <c r="G72" i="23"/>
  <c r="K33" i="6"/>
  <c r="F33" i="23"/>
  <c r="L81" i="2"/>
  <c r="H81" i="22" s="1"/>
  <c r="G81" i="22"/>
  <c r="L57" i="2"/>
  <c r="H57" i="22" s="1"/>
  <c r="G57" i="22"/>
  <c r="K96" i="6"/>
  <c r="F96" i="23"/>
  <c r="P2" i="22"/>
  <c r="L99" i="2"/>
  <c r="H99" i="22" s="1"/>
  <c r="G99" i="22"/>
  <c r="L47" i="2"/>
  <c r="H47" i="22" s="1"/>
  <c r="G47" i="22"/>
  <c r="L55" i="2"/>
  <c r="H55" i="22" s="1"/>
  <c r="G55" i="22"/>
  <c r="F30" i="23"/>
  <c r="K30" i="6"/>
  <c r="L30" i="2"/>
  <c r="H30" i="22" s="1"/>
  <c r="G30" i="22"/>
  <c r="K76" i="6"/>
  <c r="F76" i="23"/>
  <c r="L46" i="2"/>
  <c r="H46" i="22" s="1"/>
  <c r="G46" i="22"/>
  <c r="L65" i="2"/>
  <c r="H65" i="22" s="1"/>
  <c r="G65" i="22"/>
  <c r="L16" i="2"/>
  <c r="H16" i="22" s="1"/>
  <c r="G16" i="22"/>
  <c r="F55" i="23"/>
  <c r="K55" i="6"/>
  <c r="L45" i="6"/>
  <c r="H45" i="23" s="1"/>
  <c r="G45" i="23"/>
  <c r="G8" i="23"/>
  <c r="L8" i="6"/>
  <c r="H8" i="23" s="1"/>
  <c r="L78" i="2"/>
  <c r="H78" i="22" s="1"/>
  <c r="G78" i="22"/>
  <c r="F78" i="23"/>
  <c r="K78" i="6"/>
  <c r="G22" i="23"/>
  <c r="L22" i="6"/>
  <c r="H22" i="23" s="1"/>
  <c r="L97" i="2"/>
  <c r="H97" i="22" s="1"/>
  <c r="G97" i="22"/>
  <c r="L67" i="2"/>
  <c r="H67" i="22" s="1"/>
  <c r="G67" i="22"/>
  <c r="L27" i="6"/>
  <c r="H27" i="23" s="1"/>
  <c r="G27" i="23"/>
  <c r="L2" i="2"/>
  <c r="H2" i="22" s="1"/>
  <c r="G2" i="22"/>
  <c r="L87" i="2"/>
  <c r="H87" i="22" s="1"/>
  <c r="G87" i="22"/>
  <c r="K23" i="6"/>
  <c r="F23" i="23"/>
  <c r="G26" i="23"/>
  <c r="L26" i="6"/>
  <c r="H26" i="23" s="1"/>
  <c r="L27" i="2"/>
  <c r="H27" i="22" s="1"/>
  <c r="G27" i="22"/>
  <c r="K89" i="6"/>
  <c r="F89" i="23"/>
  <c r="L24" i="2"/>
  <c r="H24" i="22" s="1"/>
  <c r="G24" i="22"/>
  <c r="L48" i="2"/>
  <c r="H48" i="22" s="1"/>
  <c r="G48" i="22"/>
  <c r="L90" i="6"/>
  <c r="H90" i="23" s="1"/>
  <c r="G90" i="23"/>
  <c r="G19" i="22"/>
  <c r="L19" i="2"/>
  <c r="H19" i="22" s="1"/>
  <c r="G50" i="23"/>
  <c r="L50" i="6"/>
  <c r="H50" i="23" s="1"/>
  <c r="L20" i="2"/>
  <c r="H20" i="22" s="1"/>
  <c r="G20" i="22"/>
  <c r="K59" i="6"/>
  <c r="F59" i="23"/>
  <c r="G83" i="22"/>
  <c r="L83" i="2"/>
  <c r="H83" i="22" s="1"/>
  <c r="L66" i="2"/>
  <c r="H66" i="22" s="1"/>
  <c r="G66" i="22"/>
  <c r="K34" i="6"/>
  <c r="F34" i="23"/>
  <c r="L26" i="2"/>
  <c r="H26" i="22" s="1"/>
  <c r="G26" i="22"/>
  <c r="G14" i="23"/>
  <c r="L14" i="6"/>
  <c r="H14" i="23" s="1"/>
  <c r="G12" i="23"/>
  <c r="L12" i="6"/>
  <c r="H12" i="23" s="1"/>
  <c r="G57" i="23"/>
  <c r="L57" i="6"/>
  <c r="H57" i="23" s="1"/>
  <c r="L68" i="2"/>
  <c r="H68" i="22" s="1"/>
  <c r="G68" i="22"/>
  <c r="K112" i="6"/>
  <c r="F112" i="23"/>
  <c r="L14" i="2"/>
  <c r="H14" i="22" s="1"/>
  <c r="G14" i="22"/>
  <c r="O3" i="23"/>
  <c r="L77" i="2"/>
  <c r="H77" i="22" s="1"/>
  <c r="G77" i="22"/>
  <c r="O5" i="23"/>
  <c r="L15" i="2"/>
  <c r="H15" i="22" s="1"/>
  <c r="G15" i="22"/>
  <c r="K68" i="6"/>
  <c r="F68" i="23"/>
  <c r="G49" i="23"/>
  <c r="L49" i="6"/>
  <c r="H49" i="23" s="1"/>
  <c r="L75" i="2"/>
  <c r="H75" i="22" s="1"/>
  <c r="G75" i="22"/>
  <c r="L107" i="2"/>
  <c r="H107" i="22" s="1"/>
  <c r="G107" i="22"/>
  <c r="K32" i="6"/>
  <c r="F32" i="23"/>
  <c r="L59" i="2"/>
  <c r="H59" i="22" s="1"/>
  <c r="G59" i="22"/>
  <c r="K81" i="6"/>
  <c r="F81" i="23"/>
  <c r="L85" i="2"/>
  <c r="H85" i="22" s="1"/>
  <c r="G85" i="22"/>
  <c r="G19" i="23"/>
  <c r="L19" i="6"/>
  <c r="H19" i="23" s="1"/>
  <c r="L111" i="2"/>
  <c r="H111" i="22" s="1"/>
  <c r="G111" i="22"/>
  <c r="L66" i="6"/>
  <c r="H66" i="23" s="1"/>
  <c r="G66" i="23"/>
  <c r="L12" i="2"/>
  <c r="H12" i="22" s="1"/>
  <c r="G12" i="22"/>
  <c r="G85" i="23"/>
  <c r="L85" i="6"/>
  <c r="H85" i="23" s="1"/>
  <c r="L90" i="2"/>
  <c r="H90" i="22" s="1"/>
  <c r="G90" i="22"/>
  <c r="G36" i="22"/>
  <c r="L36" i="2"/>
  <c r="H36" i="22" s="1"/>
  <c r="L6" i="2"/>
  <c r="H6" i="22" s="1"/>
  <c r="G6" i="22"/>
  <c r="L91" i="2"/>
  <c r="H91" i="22" s="1"/>
  <c r="G91" i="22"/>
  <c r="K37" i="6"/>
  <c r="F37" i="23"/>
  <c r="G54" i="23"/>
  <c r="L54" i="6"/>
  <c r="H54" i="23" s="1"/>
  <c r="O4" i="23"/>
  <c r="L112" i="2"/>
  <c r="H112" i="22" s="1"/>
  <c r="G112" i="22"/>
  <c r="G61" i="22"/>
  <c r="L61" i="2"/>
  <c r="H61" i="22" s="1"/>
  <c r="G70" i="22"/>
  <c r="L70" i="2"/>
  <c r="H70" i="22" s="1"/>
  <c r="K31" i="6"/>
  <c r="F31" i="23"/>
  <c r="R247" i="16"/>
  <c r="K114" i="6"/>
  <c r="F114" i="23"/>
  <c r="P3" i="22"/>
  <c r="P5" i="22"/>
  <c r="L109" i="6"/>
  <c r="H109" i="23" s="1"/>
  <c r="G109" i="23"/>
  <c r="L37" i="2"/>
  <c r="H37" i="22" s="1"/>
  <c r="G37" i="22"/>
  <c r="K56" i="6"/>
  <c r="F56" i="23"/>
  <c r="L9" i="2"/>
  <c r="H9" i="22" s="1"/>
  <c r="G9" i="22"/>
  <c r="K95" i="6"/>
  <c r="F95" i="23"/>
  <c r="L54" i="2"/>
  <c r="H54" i="22" s="1"/>
  <c r="G54" i="22"/>
  <c r="G61" i="23"/>
  <c r="L61" i="6"/>
  <c r="H61" i="23" s="1"/>
  <c r="K9" i="6"/>
  <c r="F9" i="23"/>
  <c r="L62" i="2"/>
  <c r="H62" i="22" s="1"/>
  <c r="G62" i="22"/>
  <c r="L74" i="6"/>
  <c r="H74" i="23" s="1"/>
  <c r="G74" i="23"/>
  <c r="L13" i="2"/>
  <c r="H13" i="22" s="1"/>
  <c r="G13" i="22"/>
  <c r="K103" i="6"/>
  <c r="F103" i="23"/>
  <c r="G15" i="23"/>
  <c r="L15" i="6"/>
  <c r="H15" i="23" s="1"/>
  <c r="L88" i="6"/>
  <c r="H88" i="23" s="1"/>
  <c r="G88" i="23"/>
  <c r="F36" i="23"/>
  <c r="K36" i="6"/>
  <c r="K65" i="6"/>
  <c r="F65" i="23"/>
  <c r="K60" i="6"/>
  <c r="F60" i="23"/>
  <c r="L77" i="6"/>
  <c r="H77" i="23" s="1"/>
  <c r="G77" i="23"/>
  <c r="L113" i="2"/>
  <c r="H113" i="22" s="1"/>
  <c r="G113" i="22"/>
  <c r="K107" i="6"/>
  <c r="F107" i="23"/>
  <c r="R234" i="16"/>
  <c r="K83" i="6"/>
  <c r="F83" i="23"/>
  <c r="L28" i="2"/>
  <c r="H28" i="22" s="1"/>
  <c r="G28" i="22"/>
  <c r="L31" i="2"/>
  <c r="H31" i="22" s="1"/>
  <c r="G31" i="22"/>
  <c r="L89" i="2"/>
  <c r="H89" i="22" s="1"/>
  <c r="G89" i="22"/>
  <c r="L69" i="6"/>
  <c r="H69" i="23" s="1"/>
  <c r="G69" i="23"/>
  <c r="F110" i="23"/>
  <c r="K110" i="6"/>
  <c r="L6" i="6"/>
  <c r="H6" i="23" s="1"/>
  <c r="G6" i="23"/>
  <c r="L92" i="6"/>
  <c r="H92" i="23" s="1"/>
  <c r="G92" i="23"/>
  <c r="K39" i="6"/>
  <c r="F39" i="23"/>
  <c r="L80" i="2"/>
  <c r="H80" i="22" s="1"/>
  <c r="G80" i="22"/>
  <c r="L98" i="2"/>
  <c r="H98" i="22" s="1"/>
  <c r="G98" i="22"/>
  <c r="L114" i="2"/>
  <c r="H114" i="22" s="1"/>
  <c r="G114" i="22"/>
  <c r="L8" i="2"/>
  <c r="H8" i="22" s="1"/>
  <c r="G8" i="22"/>
  <c r="K73" i="6"/>
  <c r="F73" i="23"/>
  <c r="L5" i="6"/>
  <c r="H5" i="23" s="1"/>
  <c r="G5" i="23"/>
  <c r="L33" i="2"/>
  <c r="H33" i="22" s="1"/>
  <c r="G33" i="22"/>
  <c r="G102" i="22"/>
  <c r="L102" i="2"/>
  <c r="H102" i="22" s="1"/>
  <c r="L101" i="2"/>
  <c r="H101" i="22" s="1"/>
  <c r="G101" i="22"/>
  <c r="L84" i="2"/>
  <c r="H84" i="22" s="1"/>
  <c r="G84" i="22"/>
  <c r="L92" i="2"/>
  <c r="H92" i="22" s="1"/>
  <c r="G92" i="22"/>
  <c r="L39" i="2"/>
  <c r="H39" i="22" s="1"/>
  <c r="G39" i="22"/>
  <c r="L108" i="2"/>
  <c r="H108" i="22" s="1"/>
  <c r="G108" i="22"/>
  <c r="G18" i="23"/>
  <c r="L18" i="6"/>
  <c r="H18" i="23" s="1"/>
  <c r="G16" i="23"/>
  <c r="L16" i="6"/>
  <c r="H16" i="23" s="1"/>
  <c r="L106" i="2"/>
  <c r="H106" i="22" s="1"/>
  <c r="G106" i="22"/>
  <c r="K111" i="6"/>
  <c r="F111" i="23"/>
  <c r="L53" i="2"/>
  <c r="H53" i="22" s="1"/>
  <c r="G53" i="22"/>
  <c r="G20" i="23"/>
  <c r="L20" i="6"/>
  <c r="H20" i="23" s="1"/>
  <c r="L104" i="2"/>
  <c r="H104" i="22" s="1"/>
  <c r="G104" i="22"/>
  <c r="L113" i="6"/>
  <c r="H113" i="23" s="1"/>
  <c r="G113" i="23"/>
  <c r="L42" i="2"/>
  <c r="H42" i="22" s="1"/>
  <c r="G42" i="22"/>
  <c r="L86" i="6"/>
  <c r="H86" i="23" s="1"/>
  <c r="G86" i="23"/>
  <c r="G58" i="23"/>
  <c r="L58" i="6"/>
  <c r="H58" i="23" s="1"/>
  <c r="L7" i="2"/>
  <c r="H7" i="22" s="1"/>
  <c r="G7" i="22"/>
  <c r="L50" i="2"/>
  <c r="H50" i="22" s="1"/>
  <c r="G50" i="22"/>
  <c r="L104" i="6"/>
  <c r="H104" i="23" s="1"/>
  <c r="G104" i="23"/>
  <c r="L94" i="2"/>
  <c r="H94" i="22" s="1"/>
  <c r="G94" i="22"/>
  <c r="L34" i="2"/>
  <c r="H34" i="22" s="1"/>
  <c r="G34" i="22"/>
  <c r="L23" i="2"/>
  <c r="H23" i="22" s="1"/>
  <c r="G23" i="22"/>
  <c r="L100" i="6"/>
  <c r="H100" i="23" s="1"/>
  <c r="G100" i="23"/>
  <c r="L72" i="2"/>
  <c r="H72" i="22" s="1"/>
  <c r="G72" i="22"/>
  <c r="L4" i="2"/>
  <c r="H4" i="22" s="1"/>
  <c r="G4" i="22"/>
  <c r="L17" i="2"/>
  <c r="H17" i="22" s="1"/>
  <c r="G17" i="22"/>
  <c r="F106" i="23"/>
  <c r="K106" i="6"/>
  <c r="K75" i="6"/>
  <c r="F75" i="23"/>
  <c r="L49" i="2"/>
  <c r="H49" i="22" s="1"/>
  <c r="G49" i="22"/>
  <c r="L63" i="2"/>
  <c r="H63" i="22" s="1"/>
  <c r="G63" i="22"/>
  <c r="G40" i="23"/>
  <c r="L40" i="6"/>
  <c r="H40" i="23" s="1"/>
  <c r="G84" i="23"/>
  <c r="L84" i="6"/>
  <c r="H84" i="23" s="1"/>
  <c r="G64" i="23"/>
  <c r="L64" i="6"/>
  <c r="H64" i="23" s="1"/>
  <c r="L21" i="2"/>
  <c r="H21" i="22" s="1"/>
  <c r="G21" i="22"/>
  <c r="K7" i="6"/>
  <c r="F7" i="23"/>
  <c r="L35" i="2"/>
  <c r="H35" i="22" s="1"/>
  <c r="G35" i="22"/>
  <c r="L47" i="6"/>
  <c r="H47" i="23" s="1"/>
  <c r="G47" i="23"/>
  <c r="L110" i="2"/>
  <c r="H110" i="22" s="1"/>
  <c r="G110" i="22"/>
  <c r="L80" i="6"/>
  <c r="H80" i="23" s="1"/>
  <c r="G80" i="23"/>
  <c r="L44" i="2"/>
  <c r="H44" i="22" s="1"/>
  <c r="G44" i="22"/>
  <c r="L93" i="2"/>
  <c r="H93" i="22" s="1"/>
  <c r="G93" i="22"/>
  <c r="L79" i="2"/>
  <c r="H79" i="22" s="1"/>
  <c r="G79" i="22"/>
  <c r="L3" i="2"/>
  <c r="H3" i="22" s="1"/>
  <c r="G3" i="22"/>
  <c r="G69" i="22"/>
  <c r="L69" i="2"/>
  <c r="H69" i="22" s="1"/>
  <c r="L29" i="2"/>
  <c r="H29" i="22" s="1"/>
  <c r="G29" i="22"/>
  <c r="L51" i="6"/>
  <c r="H51" i="23" s="1"/>
  <c r="G51" i="23"/>
  <c r="P4" i="22"/>
  <c r="K79" i="6"/>
  <c r="F79" i="23"/>
  <c r="L41" i="6"/>
  <c r="H41" i="23" s="1"/>
  <c r="G41" i="23"/>
  <c r="L115" i="6"/>
  <c r="H115" i="23" s="1"/>
  <c r="G115" i="23"/>
  <c r="K44" i="6"/>
  <c r="F44" i="23"/>
  <c r="L58" i="2"/>
  <c r="H58" i="22" s="1"/>
  <c r="G58" i="22"/>
  <c r="L105" i="2"/>
  <c r="H105" i="22" s="1"/>
  <c r="G105" i="22"/>
  <c r="L64" i="2"/>
  <c r="H64" i="22" s="1"/>
  <c r="G64" i="22"/>
  <c r="K63" i="6"/>
  <c r="F63" i="23"/>
  <c r="L51" i="2"/>
  <c r="H51" i="22" s="1"/>
  <c r="G51" i="22"/>
  <c r="L71" i="2"/>
  <c r="H71" i="22" s="1"/>
  <c r="G71" i="22"/>
  <c r="L76" i="2"/>
  <c r="H76" i="22" s="1"/>
  <c r="G76" i="22"/>
  <c r="K91" i="6"/>
  <c r="F91" i="23"/>
  <c r="K70" i="6"/>
  <c r="F70" i="23"/>
  <c r="K21" i="6"/>
  <c r="F21" i="23"/>
  <c r="R252" i="16"/>
  <c r="G46" i="23"/>
  <c r="L46" i="6"/>
  <c r="H46" i="23" s="1"/>
  <c r="L25" i="2"/>
  <c r="H25" i="22" s="1"/>
  <c r="G25" i="22"/>
  <c r="L60" i="2"/>
  <c r="H60" i="22" s="1"/>
  <c r="G60" i="22"/>
  <c r="G41" i="22"/>
  <c r="L41" i="2"/>
  <c r="H41" i="22" s="1"/>
  <c r="L32" i="2"/>
  <c r="H32" i="22" s="1"/>
  <c r="G32" i="22"/>
  <c r="L88" i="2"/>
  <c r="H88" i="22" s="1"/>
  <c r="G88" i="22"/>
  <c r="L86" i="2"/>
  <c r="H86" i="22" s="1"/>
  <c r="G86" i="22"/>
  <c r="L5" i="2"/>
  <c r="H5" i="22" s="1"/>
  <c r="G5" i="22"/>
  <c r="L11" i="6"/>
  <c r="H11" i="23" s="1"/>
  <c r="G11" i="23"/>
  <c r="L117" i="6"/>
  <c r="H117" i="23" s="1"/>
  <c r="G117" i="23"/>
  <c r="G45" i="22"/>
  <c r="L45" i="2"/>
  <c r="H45" i="22" s="1"/>
  <c r="L116" i="2"/>
  <c r="H116" i="22" s="1"/>
  <c r="G116" i="22"/>
  <c r="L10" i="2"/>
  <c r="H10" i="22" s="1"/>
  <c r="G10" i="22"/>
  <c r="K94" i="6"/>
  <c r="F94" i="23"/>
  <c r="K71" i="6"/>
  <c r="F71" i="23"/>
  <c r="L17" i="6"/>
  <c r="H17" i="23" s="1"/>
  <c r="G17" i="23"/>
  <c r="L108" i="6"/>
  <c r="H108" i="23" s="1"/>
  <c r="G108" i="23"/>
  <c r="K13" i="6"/>
  <c r="F13" i="23"/>
  <c r="L52" i="2"/>
  <c r="H52" i="22" s="1"/>
  <c r="G52" i="22"/>
  <c r="L18" i="2"/>
  <c r="H18" i="22" s="1"/>
  <c r="G18" i="22"/>
  <c r="L115" i="2"/>
  <c r="H115" i="22" s="1"/>
  <c r="G115" i="22"/>
  <c r="L103" i="2"/>
  <c r="H103" i="22" s="1"/>
  <c r="G103" i="22"/>
  <c r="L53" i="6"/>
  <c r="H53" i="23" s="1"/>
  <c r="G53" i="23"/>
  <c r="L101" i="6"/>
  <c r="H101" i="23" s="1"/>
  <c r="G101" i="23"/>
  <c r="L99" i="6"/>
  <c r="H99" i="23" s="1"/>
  <c r="G99" i="23"/>
  <c r="F10" i="23"/>
  <c r="K10" i="6"/>
  <c r="L98" i="6"/>
  <c r="H98" i="23" s="1"/>
  <c r="G98" i="23"/>
  <c r="K67" i="6"/>
  <c r="F67" i="23"/>
  <c r="L24" i="6"/>
  <c r="H24" i="23" s="1"/>
  <c r="G24" i="23"/>
  <c r="L22" i="2"/>
  <c r="H22" i="22" s="1"/>
  <c r="G22" i="22"/>
  <c r="L35" i="6"/>
  <c r="H35" i="23" s="1"/>
  <c r="G35" i="23"/>
  <c r="L74" i="2"/>
  <c r="H74" i="22" s="1"/>
  <c r="G74" i="22"/>
  <c r="L93" i="6"/>
  <c r="H93" i="23" s="1"/>
  <c r="G93" i="23"/>
  <c r="K82" i="6"/>
  <c r="F82" i="23"/>
  <c r="R242" i="16"/>
  <c r="AR9" i="28"/>
  <c r="BG9" i="28"/>
  <c r="AZ9" i="28"/>
  <c r="AS9" i="28"/>
  <c r="AM5" i="28"/>
  <c r="AL6" i="28"/>
  <c r="AL8" i="28"/>
  <c r="AL7" i="28"/>
  <c r="AT5" i="28"/>
  <c r="BA6" i="28"/>
  <c r="BA8" i="28"/>
  <c r="BA7" i="28"/>
  <c r="BH5" i="28"/>
  <c r="R4" i="22" l="1"/>
  <c r="P2" i="23"/>
  <c r="R5" i="22"/>
  <c r="R3" i="22"/>
  <c r="G10" i="23"/>
  <c r="L10" i="6"/>
  <c r="H10" i="23" s="1"/>
  <c r="L81" i="6"/>
  <c r="H81" i="23" s="1"/>
  <c r="G81" i="23"/>
  <c r="L94" i="6"/>
  <c r="H94" i="23" s="1"/>
  <c r="G94" i="23"/>
  <c r="L111" i="6"/>
  <c r="H111" i="23" s="1"/>
  <c r="G111" i="23"/>
  <c r="G73" i="23"/>
  <c r="L73" i="6"/>
  <c r="H73" i="23" s="1"/>
  <c r="G78" i="23"/>
  <c r="L78" i="6"/>
  <c r="H78" i="23" s="1"/>
  <c r="L44" i="6"/>
  <c r="H44" i="23" s="1"/>
  <c r="G44" i="23"/>
  <c r="L65" i="6"/>
  <c r="H65" i="23" s="1"/>
  <c r="G65" i="23"/>
  <c r="P3" i="23"/>
  <c r="L37" i="6"/>
  <c r="H37" i="23" s="1"/>
  <c r="G37" i="23"/>
  <c r="L39" i="6"/>
  <c r="H39" i="23" s="1"/>
  <c r="G39" i="23"/>
  <c r="G83" i="23"/>
  <c r="L83" i="6"/>
  <c r="H83" i="23" s="1"/>
  <c r="L36" i="6"/>
  <c r="H36" i="23" s="1"/>
  <c r="G36" i="23"/>
  <c r="L31" i="6"/>
  <c r="H31" i="23" s="1"/>
  <c r="G31" i="23"/>
  <c r="Q2" i="22"/>
  <c r="L102" i="6"/>
  <c r="H102" i="23" s="1"/>
  <c r="G102" i="23"/>
  <c r="G110" i="23"/>
  <c r="L110" i="6"/>
  <c r="H110" i="23" s="1"/>
  <c r="L56" i="6"/>
  <c r="H56" i="23" s="1"/>
  <c r="G56" i="23"/>
  <c r="L32" i="6"/>
  <c r="H32" i="23" s="1"/>
  <c r="G32" i="23"/>
  <c r="L59" i="6"/>
  <c r="H59" i="23" s="1"/>
  <c r="G59" i="23"/>
  <c r="R2" i="22"/>
  <c r="G38" i="23"/>
  <c r="L38" i="6"/>
  <c r="H38" i="23" s="1"/>
  <c r="G97" i="23"/>
  <c r="L97" i="6"/>
  <c r="H97" i="23" s="1"/>
  <c r="P5" i="23"/>
  <c r="L76" i="6"/>
  <c r="H76" i="23" s="1"/>
  <c r="G76" i="23"/>
  <c r="L67" i="6"/>
  <c r="H67" i="23" s="1"/>
  <c r="G67" i="23"/>
  <c r="L13" i="6"/>
  <c r="H13" i="23" s="1"/>
  <c r="G13" i="23"/>
  <c r="L21" i="6"/>
  <c r="H21" i="23" s="1"/>
  <c r="G21" i="23"/>
  <c r="L63" i="6"/>
  <c r="H63" i="23" s="1"/>
  <c r="G63" i="23"/>
  <c r="L107" i="6"/>
  <c r="H107" i="23" s="1"/>
  <c r="G107" i="23"/>
  <c r="L9" i="6"/>
  <c r="H9" i="23" s="1"/>
  <c r="G9" i="23"/>
  <c r="L89" i="6"/>
  <c r="H89" i="23" s="1"/>
  <c r="G89" i="23"/>
  <c r="G96" i="23"/>
  <c r="L96" i="6"/>
  <c r="H96" i="23" s="1"/>
  <c r="L70" i="6"/>
  <c r="H70" i="23" s="1"/>
  <c r="G70" i="23"/>
  <c r="L79" i="6"/>
  <c r="H79" i="23" s="1"/>
  <c r="G79" i="23"/>
  <c r="Q5" i="22"/>
  <c r="G28" i="23"/>
  <c r="L28" i="6"/>
  <c r="H28" i="23" s="1"/>
  <c r="G55" i="23"/>
  <c r="L55" i="6"/>
  <c r="H55" i="23" s="1"/>
  <c r="L30" i="6"/>
  <c r="H30" i="23" s="1"/>
  <c r="G30" i="23"/>
  <c r="G52" i="23"/>
  <c r="L52" i="6"/>
  <c r="H52" i="23" s="1"/>
  <c r="G4" i="23"/>
  <c r="L4" i="6"/>
  <c r="H4" i="23" s="1"/>
  <c r="G7" i="23"/>
  <c r="L7" i="6"/>
  <c r="H7" i="23" s="1"/>
  <c r="Q4" i="22"/>
  <c r="L91" i="6"/>
  <c r="H91" i="23" s="1"/>
  <c r="G91" i="23"/>
  <c r="Q3" i="22"/>
  <c r="L103" i="6"/>
  <c r="H103" i="23" s="1"/>
  <c r="G103" i="23"/>
  <c r="L112" i="6"/>
  <c r="H112" i="23" s="1"/>
  <c r="G112" i="23"/>
  <c r="L34" i="6"/>
  <c r="H34" i="23" s="1"/>
  <c r="G34" i="23"/>
  <c r="L43" i="6"/>
  <c r="H43" i="23" s="1"/>
  <c r="G43" i="23"/>
  <c r="P4" i="23"/>
  <c r="L42" i="6"/>
  <c r="H42" i="23" s="1"/>
  <c r="G42" i="23"/>
  <c r="L75" i="6"/>
  <c r="H75" i="23" s="1"/>
  <c r="G75" i="23"/>
  <c r="L106" i="6"/>
  <c r="H106" i="23" s="1"/>
  <c r="G106" i="23"/>
  <c r="L60" i="6"/>
  <c r="H60" i="23" s="1"/>
  <c r="G60" i="23"/>
  <c r="L95" i="6"/>
  <c r="H95" i="23" s="1"/>
  <c r="G95" i="23"/>
  <c r="L68" i="6"/>
  <c r="H68" i="23" s="1"/>
  <c r="G68" i="23"/>
  <c r="L23" i="6"/>
  <c r="H23" i="23" s="1"/>
  <c r="G23" i="23"/>
  <c r="L82" i="6"/>
  <c r="H82" i="23" s="1"/>
  <c r="G82" i="23"/>
  <c r="L71" i="6"/>
  <c r="H71" i="23" s="1"/>
  <c r="G71" i="23"/>
  <c r="L114" i="6"/>
  <c r="H114" i="23" s="1"/>
  <c r="G114" i="23"/>
  <c r="L33" i="6"/>
  <c r="H33" i="23" s="1"/>
  <c r="G33" i="23"/>
  <c r="L87" i="6"/>
  <c r="H87" i="23" s="1"/>
  <c r="G87" i="23"/>
  <c r="BA9" i="28"/>
  <c r="AM6" i="28"/>
  <c r="AM8" i="28"/>
  <c r="AM7" i="28"/>
  <c r="BH6" i="28"/>
  <c r="BH8" i="28"/>
  <c r="BH7" i="28"/>
  <c r="AT8" i="28"/>
  <c r="AT7" i="28"/>
  <c r="AT6" i="28"/>
  <c r="AL9" i="28"/>
  <c r="Q2" i="23" l="1"/>
  <c r="Q3" i="23"/>
  <c r="R3" i="23"/>
  <c r="R2" i="23"/>
  <c r="Q5" i="23"/>
  <c r="R5" i="23"/>
  <c r="Q4" i="23"/>
  <c r="R4" i="23"/>
  <c r="AM9" i="28"/>
  <c r="BH9" i="28"/>
  <c r="AT9" i="28"/>
</calcChain>
</file>

<file path=xl/sharedStrings.xml><?xml version="1.0" encoding="utf-8"?>
<sst xmlns="http://schemas.openxmlformats.org/spreadsheetml/2006/main" count="5051" uniqueCount="521">
  <si>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</si>
  <si>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</si>
  <si>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</si>
  <si>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</si>
  <si>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</si>
  <si>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</si>
  <si>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</si>
  <si>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</si>
  <si>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</si>
  <si>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</si>
  <si>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</si>
  <si>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</si>
  <si>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</si>
  <si>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</si>
  <si>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</si>
  <si>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</si>
  <si>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</si>
  <si>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</si>
  <si>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</si>
  <si>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</si>
  <si>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</si>
  <si>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</si>
  <si>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</si>
  <si>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</si>
  <si>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</si>
  <si>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</si>
  <si>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</si>
  <si>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</si>
  <si>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</si>
  <si>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</si>
  <si>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</si>
  <si>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</si>
  <si>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</si>
  <si>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</si>
  <si>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</si>
  <si>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</si>
  <si>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</si>
  <si>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</si>
  <si>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</si>
  <si>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</si>
  <si>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</si>
  <si>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</si>
  <si>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</si>
  <si>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</si>
  <si>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</si>
  <si>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</si>
  <si>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</si>
  <si>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</si>
  <si>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</si>
  <si>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</si>
  <si>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</si>
  <si>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</si>
  <si>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</si>
  <si>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</si>
  <si>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</si>
  <si>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</si>
  <si>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</si>
  <si>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</si>
  <si>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</si>
  <si>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</si>
  <si>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</si>
  <si>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</si>
  <si>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</si>
  <si>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</si>
  <si>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</si>
  <si>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</si>
  <si>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</si>
  <si>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</si>
  <si>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</si>
  <si>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</si>
  <si>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</si>
  <si>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</si>
  <si>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</si>
  <si>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</si>
  <si>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</si>
  <si>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</si>
  <si>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</si>
  <si>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</si>
  <si>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</si>
  <si>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</si>
  <si>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</si>
  <si>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</si>
  <si>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</si>
  <si>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</si>
  <si>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</si>
  <si>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</si>
  <si>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</si>
  <si>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</si>
  <si>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</si>
  <si>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</si>
  <si>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</si>
  <si>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</si>
  <si>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</si>
  <si>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</si>
  <si>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</si>
  <si>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</si>
  <si>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</si>
  <si>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</si>
  <si>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</si>
  <si>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</si>
  <si>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</si>
  <si>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</si>
  <si>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</si>
  <si>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</si>
  <si>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</si>
  <si>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</si>
  <si>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</si>
  <si>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</si>
  <si>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</si>
  <si>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</si>
  <si>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</si>
  <si>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</si>
  <si>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</si>
  <si>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</si>
  <si>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</si>
  <si>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</si>
  <si>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</si>
  <si>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</si>
  <si>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</si>
  <si>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</si>
  <si>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</si>
  <si>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</si>
  <si>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</si>
  <si>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</si>
  <si>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</si>
  <si>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</si>
  <si>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</si>
  <si>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</si>
  <si>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</si>
  <si>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</si>
  <si>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</si>
  <si>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</si>
  <si>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</si>
  <si>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</si>
  <si>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</si>
  <si>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</si>
  <si>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</si>
  <si>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</si>
  <si>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</si>
  <si>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</si>
  <si>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</si>
  <si>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</si>
  <si>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</si>
  <si>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</si>
  <si>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</si>
  <si>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</si>
  <si>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</si>
  <si>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</si>
  <si>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</si>
  <si>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</si>
  <si>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</si>
  <si>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</si>
  <si>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</si>
  <si>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</si>
  <si>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</si>
  <si>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</si>
  <si>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</si>
  <si>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</si>
  <si>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</si>
  <si>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</si>
  <si>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</si>
  <si>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</si>
  <si>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</si>
  <si>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</si>
  <si>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</si>
  <si>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</si>
  <si>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</si>
  <si>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</si>
  <si>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</si>
  <si>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</si>
  <si>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</si>
  <si>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</si>
  <si>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</si>
  <si>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</si>
  <si>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</si>
  <si>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</si>
  <si>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</si>
  <si>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</si>
  <si>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</si>
  <si>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</si>
  <si>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</si>
  <si>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</si>
  <si>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</si>
  <si>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</si>
  <si>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</si>
  <si>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</si>
  <si>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</si>
  <si>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</si>
  <si>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</si>
  <si>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</si>
  <si>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</si>
  <si>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</si>
  <si>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</si>
  <si>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</si>
  <si>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</si>
  <si>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</si>
  <si>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</si>
  <si>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</si>
  <si>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</si>
  <si>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</si>
  <si>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</si>
  <si>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</si>
  <si>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</si>
  <si>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</si>
  <si>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</si>
  <si>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</si>
  <si>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</si>
  <si>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</si>
  <si>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</si>
  <si>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</si>
  <si>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</si>
  <si>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</si>
  <si>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</si>
  <si>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</si>
  <si>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</si>
  <si>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</si>
  <si>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</si>
  <si>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</si>
  <si>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</si>
  <si>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</si>
  <si>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</si>
  <si>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</si>
  <si>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</si>
  <si>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</si>
  <si>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</si>
  <si>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</si>
  <si>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</si>
  <si>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</si>
  <si>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</si>
  <si>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</si>
  <si>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</si>
  <si>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</si>
  <si>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</si>
  <si>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</si>
  <si>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</si>
  <si>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</si>
  <si>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</si>
  <si>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</si>
  <si>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</si>
  <si>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</si>
  <si>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</si>
  <si>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</si>
  <si>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</si>
  <si>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</si>
  <si>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</si>
  <si>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</si>
  <si>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</si>
  <si>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</si>
  <si>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</si>
  <si>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</si>
  <si>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</si>
  <si>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</si>
  <si>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</si>
  <si>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</si>
  <si>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</si>
  <si>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</si>
  <si>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</si>
  <si>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</si>
  <si>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</si>
  <si>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</si>
  <si>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</si>
  <si>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</si>
  <si>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</si>
  <si>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</si>
  <si>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</si>
  <si>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</si>
  <si>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</si>
  <si>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</si>
  <si>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</si>
  <si>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</si>
  <si>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</si>
  <si>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</si>
  <si>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</si>
  <si>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</si>
  <si>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</si>
  <si>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</si>
  <si>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</si>
  <si>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</si>
  <si>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</si>
  <si>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</si>
  <si>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</si>
  <si>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</si>
  <si>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</si>
  <si>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</si>
  <si>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</si>
  <si>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</si>
  <si>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</si>
  <si>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</si>
  <si>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</si>
  <si>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</si>
  <si>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</si>
  <si>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</si>
  <si>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</si>
  <si>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</si>
  <si>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</si>
  <si>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</si>
  <si>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</si>
  <si>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</si>
  <si>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</si>
  <si>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</si>
  <si>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</si>
  <si>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</si>
  <si>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</si>
  <si>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</si>
  <si>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</si>
  <si>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</si>
  <si>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</si>
  <si>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</si>
  <si>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</si>
  <si>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</si>
  <si>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</si>
  <si>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</si>
  <si>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</si>
  <si>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</si>
  <si>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</si>
  <si>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</si>
  <si>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</si>
  <si>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</si>
  <si>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</si>
  <si>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</si>
  <si>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</si>
  <si>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</si>
  <si>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</si>
  <si>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</si>
  <si>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</si>
  <si>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</si>
  <si>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</si>
  <si>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</si>
  <si>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</si>
  <si>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</si>
  <si>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</si>
  <si>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</si>
  <si>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</si>
  <si>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</si>
  <si>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</si>
  <si>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</si>
  <si>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</si>
  <si>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</si>
  <si>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</si>
  <si>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</si>
  <si>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</si>
  <si>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</si>
  <si>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</si>
  <si>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</si>
  <si>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</si>
  <si>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</si>
  <si>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</si>
  <si>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</si>
  <si>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</si>
  <si>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</si>
  <si>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</si>
  <si>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</si>
  <si>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</si>
  <si>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</si>
  <si>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</si>
  <si>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</si>
  <si>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</si>
  <si>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</si>
  <si>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</si>
  <si>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</si>
  <si>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</si>
  <si>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</si>
  <si>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</si>
  <si>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</si>
  <si>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</si>
  <si>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</si>
  <si>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</si>
  <si>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</si>
  <si>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</si>
  <si>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</si>
  <si>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</si>
  <si>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</si>
  <si>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</si>
  <si>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</si>
  <si>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</si>
  <si>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</si>
  <si>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</si>
  <si>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</si>
  <si>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</si>
  <si>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</si>
  <si>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</si>
  <si>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</si>
  <si>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</si>
  <si>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</si>
  <si>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</si>
  <si>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</si>
  <si>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</si>
  <si>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</si>
  <si>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</si>
  <si>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</si>
  <si>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</si>
  <si>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</si>
  <si>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</si>
  <si>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</si>
  <si>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</si>
  <si>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</si>
  <si>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</si>
  <si>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</si>
  <si>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</si>
  <si>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</si>
  <si>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</si>
  <si>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</si>
  <si>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</si>
  <si>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</si>
  <si>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</si>
  <si>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</si>
  <si>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</si>
  <si>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</si>
  <si>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</si>
  <si>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</si>
  <si>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</si>
  <si>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</si>
  <si>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</si>
  <si>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</si>
  <si>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</si>
  <si>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</si>
  <si>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</si>
  <si>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</si>
  <si>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</si>
  <si>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</si>
  <si>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</si>
  <si>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</si>
  <si>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</si>
  <si>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</si>
  <si>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</si>
  <si>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</si>
  <si>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</si>
  <si>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</si>
  <si>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</si>
  <si>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</si>
  <si>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</si>
  <si>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</si>
  <si>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</si>
  <si>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</si>
  <si>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</si>
  <si>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</si>
  <si>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</si>
  <si>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</si>
  <si>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</si>
  <si>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</si>
  <si>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</si>
  <si>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</si>
  <si>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</si>
  <si>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</si>
  <si>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</si>
  <si>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</si>
  <si>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</si>
  <si>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</si>
  <si>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</si>
  <si>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</si>
  <si>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</si>
  <si>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</si>
  <si>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</si>
  <si>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</si>
  <si>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</si>
  <si>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</si>
  <si>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</si>
  <si>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</si>
  <si>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</si>
  <si>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</si>
  <si>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</si>
  <si>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</si>
  <si>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</si>
  <si>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</si>
  <si>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</si>
  <si>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</si>
  <si>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electricitySwitzerland</t>
  </si>
  <si>
    <t>gas-ff-naturalSwitzerland</t>
  </si>
  <si>
    <t>heat-ambientSwitzerland</t>
  </si>
  <si>
    <t>heat-geothermalSwitzerland</t>
  </si>
  <si>
    <t>heat-solarSwitzerland</t>
  </si>
  <si>
    <t>liquid-ff-heatingoilSwitzerland</t>
  </si>
  <si>
    <t>solid-bioSwitzerland</t>
  </si>
  <si>
    <t>solid-ff-coalSwitzerland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</si>
  <si>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</si>
  <si>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</si>
  <si>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</si>
  <si>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</si>
  <si>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</si>
  <si>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</si>
  <si>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</si>
  <si>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</si>
  <si>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</si>
  <si>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</si>
  <si>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</si>
  <si>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</si>
  <si>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Row Labels</t>
  </si>
  <si>
    <t>Grand Total</t>
  </si>
  <si>
    <t>electricity-heatpumpsAustria</t>
  </si>
  <si>
    <t>electricity-heatpumpsBelgium</t>
  </si>
  <si>
    <t>electricity-heatpumpsBulgaria</t>
  </si>
  <si>
    <t>electricity-heatpumpsCroatia</t>
  </si>
  <si>
    <t>electricity-heatpumpsCyprus</t>
  </si>
  <si>
    <t>electricity-heatpumpsCzech Republic</t>
  </si>
  <si>
    <t>electricity-heatpumpsDenmark</t>
  </si>
  <si>
    <t>electricity-heatpumpsEstonia</t>
  </si>
  <si>
    <t>electricity-heatpumpsFinland</t>
  </si>
  <si>
    <t>electricity-heatpumpsFrance</t>
  </si>
  <si>
    <t>electricity-heatpumpsGermany</t>
  </si>
  <si>
    <t>electricity-heatpumpsGreece</t>
  </si>
  <si>
    <t>electricity-heatpumpsHungary</t>
  </si>
  <si>
    <t>electricity-heatpumpsIreland</t>
  </si>
  <si>
    <t>electricity-heatpumpsItaly</t>
  </si>
  <si>
    <t>electricity-heatpumpsLatvia</t>
  </si>
  <si>
    <t>electricity-heatpumpsLithuania</t>
  </si>
  <si>
    <t>electricity-heatpumpsLuxembourg</t>
  </si>
  <si>
    <t>electricity-heatpumpsMalta</t>
  </si>
  <si>
    <t>electricity-heatpumpsNetherlands</t>
  </si>
  <si>
    <t>electricity-heatpumpsPoland</t>
  </si>
  <si>
    <t>electricity-heatpumpsPortugal</t>
  </si>
  <si>
    <t>electricity-heatpumpsRomania</t>
  </si>
  <si>
    <t>electricity-heatpumpsSlovakia</t>
  </si>
  <si>
    <t>electricity-heatpumpsSlovenia</t>
  </si>
  <si>
    <t>electricity-heatpumpsSpain</t>
  </si>
  <si>
    <t>electricity-heatpumpsSweden</t>
  </si>
  <si>
    <t>electricity-heatpumpsSwitzerland</t>
  </si>
  <si>
    <t>gas-bioSwitzerland</t>
  </si>
  <si>
    <t>liquid-bio-dieselSwitzerland</t>
  </si>
  <si>
    <t>liquid-bio-gasolineSwitzerland</t>
  </si>
  <si>
    <t>solid-wasteSwitzerland</t>
  </si>
  <si>
    <t>electricity-heatpumpsUnited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</si>
</sst>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,###.##;[Red]\-#,###.##;&quot;&quot;"/>
    <numFmt numFmtId="173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8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2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9" xfId="3" applyNumberFormat="1" applyFont="1" applyFill="1" applyBorder="1" applyAlignment="1">
      <alignment horizontal="center" vertical="center"/>
    </xf>
    <xf numFmtId="9" fontId="13" fillId="0" borderId="0" xfId="0" applyNumberFormat="1" applyFont="1" applyFill="1"/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10" fillId="0" borderId="10" xfId="3" applyNumberFormat="1" applyFont="1" applyBorder="1" applyAlignment="1">
      <alignment horizontal="center" vertical="center"/>
    </xf>
    <xf numFmtId="172" fontId="10" fillId="0" borderId="11" xfId="3" applyNumberFormat="1" applyFont="1" applyBorder="1" applyAlignment="1">
      <alignment horizontal="center" vertical="center"/>
    </xf>
    <xf numFmtId="172" fontId="10" fillId="0" borderId="26" xfId="3" applyNumberFormat="1" applyFont="1" applyBorder="1" applyAlignment="1">
      <alignment horizontal="center" vertical="center"/>
    </xf>
    <xf numFmtId="172" fontId="10" fillId="0" borderId="23" xfId="3" applyNumberFormat="1" applyFont="1" applyBorder="1" applyAlignment="1">
      <alignment horizontal="center" vertical="center"/>
    </xf>
    <xf numFmtId="172" fontId="10" fillId="0" borderId="27" xfId="3" applyNumberFormat="1" applyFont="1" applyBorder="1" applyAlignment="1">
      <alignment horizontal="center" vertical="center"/>
    </xf>
    <xf numFmtId="172" fontId="10" fillId="0" borderId="14" xfId="3" applyNumberFormat="1" applyFont="1" applyBorder="1" applyAlignment="1">
      <alignment horizontal="center" vertical="center"/>
    </xf>
    <xf numFmtId="172" fontId="10" fillId="0" borderId="15" xfId="3" applyNumberFormat="1" applyFont="1" applyBorder="1" applyAlignment="1">
      <alignment horizontal="center" vertical="center"/>
    </xf>
    <xf numFmtId="172" fontId="10" fillId="0" borderId="30" xfId="3" applyNumberFormat="1" applyFont="1" applyBorder="1" applyAlignment="1">
      <alignment horizontal="center" vertical="center"/>
    </xf>
    <xf numFmtId="172" fontId="10" fillId="0" borderId="18" xfId="3" applyNumberFormat="1" applyFont="1" applyBorder="1" applyAlignment="1">
      <alignment horizontal="center" vertical="center"/>
    </xf>
    <xf numFmtId="172" fontId="10" fillId="0" borderId="19" xfId="3" applyNumberFormat="1" applyFont="1" applyBorder="1" applyAlignment="1">
      <alignment horizontal="center" vertical="center"/>
    </xf>
    <xf numFmtId="172" fontId="10" fillId="0" borderId="31" xfId="3" applyNumberFormat="1" applyFont="1" applyBorder="1" applyAlignment="1">
      <alignment horizontal="center" vertical="center"/>
    </xf>
    <xf numFmtId="172" fontId="10" fillId="0" borderId="24" xfId="3" applyNumberFormat="1" applyFont="1" applyBorder="1" applyAlignment="1">
      <alignment horizontal="center" vertical="center"/>
    </xf>
    <xf numFmtId="172" fontId="10" fillId="0" borderId="33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0" fontId="15" fillId="0" borderId="0" xfId="0" applyFont="1"/>
    <xf numFmtId="0" fontId="0" fillId="0" borderId="0" xfId="0" pivotButton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" refreshedDate="43774.725615046293" createdVersion="6" refreshedVersion="6" minRefreshableVersion="3" recordCount="344" xr:uid="{87EE5794-DB9A-422C-9938-0F023B6640E1}">
  <cacheSource type="worksheet">
    <worksheetSource ref="A1:AE345" sheet="_datainput"/>
  </cacheSource>
  <cacheFields count="31">
    <cacheField name="key" numFmtId="0">
      <sharedItems/>
    </cacheField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energycarrier" numFmtId="0">
      <sharedItems count="12">
        <s v="electricity"/>
        <s v="gas-bio"/>
        <s v="gas-ff-natural"/>
        <s v="heat-ambient"/>
        <s v="heat-geothermal"/>
        <s v="heat-solar"/>
        <s v="liquid-bio-diesel"/>
        <s v="liquid-bio-gasoline"/>
        <s v="liquid-ff-heatingoil"/>
        <s v="solid-bio"/>
        <s v="solid-ff-coal"/>
        <s v="solid-waste"/>
      </sharedItems>
    </cacheField>
    <cacheField name="1990" numFmtId="0">
      <sharedItems containsSemiMixedTypes="0" containsString="0" containsNumber="1" minValue="0" maxValue="0.90982734505978891"/>
    </cacheField>
    <cacheField name="1991" numFmtId="0">
      <sharedItems containsSemiMixedTypes="0" containsString="0" containsNumber="1" minValue="0" maxValue="0.92152898259041649"/>
    </cacheField>
    <cacheField name="1992" numFmtId="0">
      <sharedItems containsSemiMixedTypes="0" containsString="0" containsNumber="1" minValue="0" maxValue="0.91628046913783334"/>
    </cacheField>
    <cacheField name="1993" numFmtId="0">
      <sharedItems containsSemiMixedTypes="0" containsString="0" containsNumber="1" minValue="0" maxValue="0.91806180067001719"/>
    </cacheField>
    <cacheField name="1994" numFmtId="0">
      <sharedItems containsSemiMixedTypes="0" containsString="0" containsNumber="1" minValue="0" maxValue="0.91418566614551755"/>
    </cacheField>
    <cacheField name="1995" numFmtId="0">
      <sharedItems containsSemiMixedTypes="0" containsString="0" containsNumber="1" minValue="0" maxValue="0.92527578578690228"/>
    </cacheField>
    <cacheField name="1996" numFmtId="0">
      <sharedItems containsSemiMixedTypes="0" containsString="0" containsNumber="1" minValue="0" maxValue="0.93618710142072403"/>
    </cacheField>
    <cacheField name="1997" numFmtId="0">
      <sharedItems containsSemiMixedTypes="0" containsString="0" containsNumber="1" minValue="0" maxValue="0.92650356160792635"/>
    </cacheField>
    <cacheField name="1998" numFmtId="0">
      <sharedItems containsSemiMixedTypes="0" containsString="0" containsNumber="1" minValue="0" maxValue="0.9233316768910772"/>
    </cacheField>
    <cacheField name="1999" numFmtId="0">
      <sharedItems containsSemiMixedTypes="0" containsString="0" containsNumber="1" minValue="0" maxValue="0.91947876545067553"/>
    </cacheField>
    <cacheField name="2000" numFmtId="0">
      <sharedItems containsSemiMixedTypes="0" containsString="0" containsNumber="1" minValue="0" maxValue="0.91961679221824644"/>
    </cacheField>
    <cacheField name="2001" numFmtId="0">
      <sharedItems containsSemiMixedTypes="0" containsString="0" containsNumber="1" minValue="0" maxValue="0.92563236158533568"/>
    </cacheField>
    <cacheField name="2002" numFmtId="0">
      <sharedItems containsSemiMixedTypes="0" containsString="0" containsNumber="1" minValue="0" maxValue="0.92291483367387939"/>
    </cacheField>
    <cacheField name="2003" numFmtId="0">
      <sharedItems containsSemiMixedTypes="0" containsString="0" containsNumber="1" minValue="0" maxValue="0.92423262835156716"/>
    </cacheField>
    <cacheField name="2004" numFmtId="0">
      <sharedItems containsSemiMixedTypes="0" containsString="0" containsNumber="1" minValue="0" maxValue="0.92173519213693189"/>
    </cacheField>
    <cacheField name="2005" numFmtId="0">
      <sharedItems containsSemiMixedTypes="0" containsString="0" containsNumber="1" minValue="0" maxValue="0.91835765380701029"/>
    </cacheField>
    <cacheField name="2006" numFmtId="0">
      <sharedItems containsSemiMixedTypes="0" containsString="0" containsNumber="1" minValue="0" maxValue="0.91722379582398406"/>
    </cacheField>
    <cacheField name="2007" numFmtId="0">
      <sharedItems containsSemiMixedTypes="0" containsString="0" containsNumber="1" minValue="0" maxValue="0.90768347791269732"/>
    </cacheField>
    <cacheField name="2008" numFmtId="0">
      <sharedItems containsSemiMixedTypes="0" containsString="0" containsNumber="1" minValue="0" maxValue="0.91554233687200937"/>
    </cacheField>
    <cacheField name="2009" numFmtId="0">
      <sharedItems containsSemiMixedTypes="0" containsString="0" containsNumber="1" minValue="0" maxValue="0.91326925964336292"/>
    </cacheField>
    <cacheField name="2010" numFmtId="0">
      <sharedItems containsSemiMixedTypes="0" containsString="0" containsNumber="1" minValue="0" maxValue="0.924389642179822"/>
    </cacheField>
    <cacheField name="2011" numFmtId="0">
      <sharedItems containsSemiMixedTypes="0" containsString="0" containsNumber="1" minValue="0" maxValue="0.90156918321175261"/>
    </cacheField>
    <cacheField name="2012" numFmtId="0">
      <sharedItems containsSemiMixedTypes="0" containsString="0" containsNumber="1" minValue="0" maxValue="0.9015473904128859"/>
    </cacheField>
    <cacheField name="2013" numFmtId="0">
      <sharedItems containsSemiMixedTypes="0" containsString="0" containsNumber="1" minValue="0" maxValue="0.90397500925969432"/>
    </cacheField>
    <cacheField name="2014" numFmtId="0">
      <sharedItems containsSemiMixedTypes="0" containsString="0" containsNumber="1" minValue="0" maxValue="0.8721732460693663"/>
    </cacheField>
    <cacheField name="2015" numFmtId="0">
      <sharedItems containsSemiMixedTypes="0" containsString="0" containsNumber="1" minValue="0" maxValue="0.8765830439393959"/>
    </cacheField>
    <cacheField name="2016" numFmtId="0">
      <sharedItems containsSemiMixedTypes="0" containsString="0" containsNumber="1" minValue="0" maxValue="0.87962105562686987"/>
    </cacheField>
    <cacheField name="2017" numFmtId="0">
      <sharedItems containsSemiMixedTypes="0" containsString="0" containsNumber="1" minValue="0" maxValue="0.874728216069497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mc="http://schemas.openxmlformats.org/markup-compatibility/2006" xmlns:r="http://schemas.openxmlformats.org/officeDocument/2006/relationships" xmlns:xr="http://schemas.microsoft.com/office/spreadsheetml/2014/revision" count="344" mc:Ignorable="xr">
  <r>
    <s v="electricityAustria"/>
    <x v="0"/>
    <x v="0"/>
    <n v="5.6515791766774487E-2"/>
    <n v="5.3949046498275526E-2"/>
    <n v="5.8658909814187365E-2"/>
    <n v="5.9954423267952743E-2"/>
    <n v="6.3479533967444671E-2"/>
    <n v="6.2220917085420616E-2"/>
    <n v="5.9631403962498809E-2"/>
    <n v="6.5583328736602178E-2"/>
    <n v="6.5020886304594405E-2"/>
    <n v="6.7387334857381478E-2"/>
    <n v="7.1915099223873333E-2"/>
    <n v="8.2770888574623766E-2"/>
    <n v="8.9875537035771322E-2"/>
    <n v="9.4081130706067287E-2"/>
    <n v="8.9644078423280371E-2"/>
    <n v="8.5846805610178212E-2"/>
    <n v="8.3648213886065761E-2"/>
    <n v="9.9988924016440314E-2"/>
    <n v="9.4443023958803413E-2"/>
    <n v="9.6147004179064105E-2"/>
    <n v="9.5455785662431777E-2"/>
    <n v="9.7293651966024658E-2"/>
    <n v="9.8407325056705353E-2"/>
    <n v="8.8541496858488944E-2"/>
    <n v="9.8172558785835973E-2"/>
    <n v="9.2733889879511186E-2"/>
    <n v="9.0439960836605771E-2"/>
    <n v="8.9883507158621159E-2"/>
  </r>
  <r>
    <s v="gas-bioAustria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385405468215E-5"/>
    <n v="3.6639517098901891E-5"/>
    <n v="3.180808697266505E-5"/>
    <n v="1.1368274880115098E-4"/>
    <n v="1.359250959949029E-4"/>
    <n v="2.191620348507012E-4"/>
    <n v="3.8263139810877135E-4"/>
    <n v="5.2891275051808928E-4"/>
    <n v="6.6249368816399118E-4"/>
    <n v="8.1743652999577974E-4"/>
  </r>
  <r>
    <s v="gas-ff-naturalAustria"/>
    <x v="0"/>
    <x v="2"/>
    <n v="0.15114908882079453"/>
    <n v="0.16068187034867792"/>
    <n v="0.16688868546973235"/>
    <n v="0.1814434607112603"/>
    <n v="0.1846466710249054"/>
    <n v="0.18618660210138105"/>
    <n v="0.19240659802699195"/>
    <n v="0.21714900318365293"/>
    <n v="0.22709997012449143"/>
    <n v="0.22321635939386972"/>
    <n v="0.21943090442311916"/>
    <n v="0.23316118894086152"/>
    <n v="0.2287931971978914"/>
    <n v="0.23887492574336108"/>
    <n v="0.24246515393482568"/>
    <n v="0.31343208735396827"/>
    <n v="0.31407430177969969"/>
    <n v="0.29956480033309796"/>
    <n v="0.30430838222019008"/>
    <n v="0.30837306772529111"/>
    <n v="0.30769910680809548"/>
    <n v="0.29721957620101791"/>
    <n v="0.30286920488864094"/>
    <n v="0.29668071795402601"/>
    <n v="0.29345477798784875"/>
    <n v="0.30100853544867467"/>
    <n v="0.30487116783088003"/>
    <n v="0.30299148326414904"/>
  </r>
  <r>
    <s v="heat-ambientAustria"/>
    <x v="0"/>
    <x v="3"/>
    <n v="0"/>
    <n v="0"/>
    <n v="0"/>
    <n v="0"/>
    <n v="0"/>
    <n v="0"/>
    <n v="0"/>
    <n v="0"/>
    <n v="0"/>
    <n v="0"/>
    <n v="0"/>
    <n v="0"/>
    <n v="0"/>
    <n v="0"/>
    <n v="0"/>
    <n v="1.6138893248197445E-3"/>
    <n v="1.7100977754094966E-3"/>
    <n v="2.3323394801565904E-3"/>
    <n v="2.3399862175552213E-3"/>
    <n v="3.3324714077068232E-3"/>
    <n v="3.3065800881877335E-3"/>
    <n v="3.6333335430629664E-3"/>
    <n v="3.7851115257208127E-3"/>
    <n v="4.5001915287448645E-3"/>
    <n v="4.6158942315951473E-3"/>
    <n v="5.4855211287748945E-3"/>
    <n v="5.6335211986863701E-3"/>
    <n v="5.6052440688751049E-3"/>
  </r>
  <r>
    <s v="heat-geothermalAustria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Austria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Austria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Austria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Austria"/>
    <x v="0"/>
    <x v="8"/>
    <n v="0.35500054525294306"/>
    <n v="0.35023549680493504"/>
    <n v="0.34631848115227182"/>
    <n v="0.34901893300947745"/>
    <n v="0.34948003910254344"/>
    <n v="0.35728777272801465"/>
    <n v="0.3628805814710136"/>
    <n v="0.32827819894729277"/>
    <n v="0.33909949109947252"/>
    <n v="0.34368583493226201"/>
    <n v="0.35416788106883634"/>
    <n v="0.33327463256055317"/>
    <n v="0.34046474310780928"/>
    <n v="0.33962067597792717"/>
    <n v="0.33831669242046047"/>
    <n v="0.30286408379806706"/>
    <n v="0.29819097575621756"/>
    <n v="0.28617484721903724"/>
    <n v="0.28620698801495548"/>
    <n v="0.2668743228680801"/>
    <n v="0.26786082218886631"/>
    <n v="0.26039782412631712"/>
    <n v="0.24083621898707624"/>
    <n v="0.22683226120819192"/>
    <n v="0.22508004452619151"/>
    <n v="0.22850965272070742"/>
    <n v="0.22797083584551661"/>
    <n v="0.2318538212149466"/>
  </r>
  <r>
    <s v="solid-bioAustria"/>
    <x v="0"/>
    <x v="9"/>
    <n v="0.29568098413751182"/>
    <n v="0.29626811613052639"/>
    <n v="0.30057809042491274"/>
    <n v="0.30483860412394831"/>
    <n v="0.30273352529480246"/>
    <n v="0.30597061249398283"/>
    <n v="0.30809943972959358"/>
    <n v="0.32368199588797136"/>
    <n v="0.31203698905736815"/>
    <n v="0.31409982181863327"/>
    <n v="0.30724698311075455"/>
    <n v="0.30868521373198898"/>
    <n v="0.30532607384800659"/>
    <n v="0.29816813509956336"/>
    <n v="0.30003494188937818"/>
    <n v="0.28055361051198269"/>
    <n v="0.28700674547887284"/>
    <n v="0.2964814026952487"/>
    <n v="0.29727244424407684"/>
    <n v="0.31365026210379732"/>
    <n v="0.31424730004152535"/>
    <n v="0.33352575487679254"/>
    <n v="0.34608101903842398"/>
    <n v="0.37707880989736464"/>
    <n v="0.3723071840840248"/>
    <n v="0.36712603028286561"/>
    <n v="0.36596940782316628"/>
    <n v="0.36441522894688699"/>
  </r>
  <r>
    <s v="solid-ff-coalAustria"/>
    <x v="0"/>
    <x v="10"/>
    <n v="0.14165359002197608"/>
    <n v="0.13886547021758508"/>
    <n v="0.12755583313889568"/>
    <n v="0.10474457888736134"/>
    <n v="9.9660230610304143E-2"/>
    <n v="8.8334095591200826E-2"/>
    <n v="7.6981976809901945E-2"/>
    <n v="6.5307473244480774E-2"/>
    <n v="5.6742663414073455E-2"/>
    <n v="5.1610648997853503E-2"/>
    <n v="4.7239132173416513E-2"/>
    <n v="4.2108076191972543E-2"/>
    <n v="3.5540448810521368E-2"/>
    <n v="2.9255132473081102E-2"/>
    <n v="2.9539133332055215E-2"/>
    <n v="1.5689523400983896E-2"/>
    <n v="1.5369665323734596E-2"/>
    <n v="1.545768625601919E-2"/>
    <n v="1.5404891959013591E-2"/>
    <n v="1.1586232198961786E-2"/>
    <n v="1.1398597123920653E-2"/>
    <n v="7.8161765379836795E-3"/>
    <n v="7.8851954074378276E-3"/>
    <n v="6.1473605183329288E-3"/>
    <n v="5.986908986395153E-3"/>
    <n v="4.6074577889479535E-3"/>
    <n v="4.4526127769809578E-3"/>
    <n v="4.4332788165252351E-3"/>
  </r>
  <r>
    <s v="solid-wasteAustria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Belgium"/>
    <x v="1"/>
    <x v="0"/>
    <n v="8.7965392677988058E-2"/>
    <n v="8.6090477111139999E-2"/>
    <n v="8.7872117295627813E-2"/>
    <n v="9.2969363451331763E-2"/>
    <n v="9.6203964158412258E-2"/>
    <n v="9.5523123530493623E-2"/>
    <n v="8.7188482037356088E-2"/>
    <n v="9.3028186001919283E-2"/>
    <n v="9.5062373202614639E-2"/>
    <n v="0.10027048423344914"/>
    <n v="0.10177223640133216"/>
    <n v="0.10186153646295543"/>
    <n v="0.12294071957305287"/>
    <n v="0.10819949597816246"/>
    <n v="0.11060113382339833"/>
    <n v="9.7027004214942592E-2"/>
    <n v="7.6457074057090971E-2"/>
    <n v="7.2354430624865046E-2"/>
    <n v="5.0964947052755664E-2"/>
    <n v="5.2390517372642761E-2"/>
    <n v="4.6136196284286127E-2"/>
    <n v="4.7983067170702325E-2"/>
    <n v="5.2227261903916453E-2"/>
    <n v="4.9764667586416594E-2"/>
    <n v="5.3187014203670287E-2"/>
    <n v="4.6044828751116644E-2"/>
    <n v="4.5885530982124396E-2"/>
    <n v="4.5114303671096971E-2"/>
  </r>
  <r>
    <s v="gas-bioBelgium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elgium"/>
    <x v="1"/>
    <x v="2"/>
    <n v="0.33238172113014275"/>
    <n v="0.34867234105710365"/>
    <n v="0.34966519184144856"/>
    <n v="0.37066493389717303"/>
    <n v="0.36315853922209496"/>
    <n v="0.36946124107354933"/>
    <n v="0.37943495059368831"/>
    <n v="0.35614339815696089"/>
    <n v="0.3718671979771867"/>
    <n v="0.37945266495625796"/>
    <n v="0.38299197586720579"/>
    <n v="0.40402118110395124"/>
    <n v="0.41357531379333823"/>
    <n v="0.40662288995516432"/>
    <n v="0.41964804714887044"/>
    <n v="0.42591152403648719"/>
    <n v="0.44590340785206611"/>
    <n v="0.46228645090819703"/>
    <n v="0.41951984169816181"/>
    <n v="0.45080824658228535"/>
    <n v="0.48521731250388178"/>
    <n v="0.4565323872289721"/>
    <n v="0.46361516210748149"/>
    <n v="0.47294975488167496"/>
    <n v="0.46040739894570504"/>
    <n v="0.45136511750236308"/>
    <n v="0.47762711639749778"/>
    <n v="0.47633497294168903"/>
  </r>
  <r>
    <s v="heat-ambientBelgium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39499289379452E-4"/>
    <n v="5.5659491083716913E-4"/>
    <n v="6.4914383604006555E-4"/>
    <n v="6.8986446103886235E-4"/>
    <n v="9.9068956571774012E-4"/>
    <n v="9.9267169007987398E-4"/>
    <n v="1.1508456637803119E-3"/>
    <n v="1.300367922097004E-3"/>
  </r>
  <r>
    <s v="heat-geothermalBelgium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elgium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elgium"/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791272267079419E-6"/>
    <n v="8.5093702655730875E-6"/>
    <n v="1.3932263205742859E-5"/>
    <n v="4.5458580784271564E-5"/>
    <n v="2.9877397723153489E-5"/>
    <n v="3.6448932014156174E-5"/>
    <n v="5.2612004198293728E-5"/>
    <n v="1.2324647142867032E-5"/>
    <n v="4.050454189978408E-7"/>
    <n v="0"/>
  </r>
  <r>
    <s v="liquid-bio-gasolineBelgium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elgium"/>
    <x v="1"/>
    <x v="8"/>
    <n v="0.47045969334013688"/>
    <n v="0.45704392867230054"/>
    <n v="0.46915854659626249"/>
    <n v="0.44655914776974243"/>
    <n v="0.46508754986252948"/>
    <n v="0.46686402787601844"/>
    <n v="0.4657901155171128"/>
    <n v="0.48952281947649906"/>
    <n v="0.48417568063126221"/>
    <n v="0.47382157235827727"/>
    <n v="0.46681533837999295"/>
    <n v="0.44348412357180422"/>
    <n v="0.41609357968426841"/>
    <n v="0.44239353385260266"/>
    <n v="0.43018116722836158"/>
    <n v="0.43644724259287282"/>
    <n v="0.42915069556460689"/>
    <n v="0.39089576970439277"/>
    <n v="0.44935934288247542"/>
    <n v="0.39437068077439014"/>
    <n v="0.38299701169234035"/>
    <n v="0.40242316481482238"/>
    <n v="0.37590825004499573"/>
    <n v="0.36950170250510839"/>
    <n v="0.38439263537736079"/>
    <n v="0.39835808229507846"/>
    <n v="0.36136657534731442"/>
    <n v="0.36831364502384079"/>
  </r>
  <r>
    <s v="solid-bioBelgium"/>
    <x v="1"/>
    <x v="9"/>
    <n v="2.7322268658597243E-2"/>
    <n v="2.474688642987535E-2"/>
    <n v="2.3746735584068469E-2"/>
    <n v="2.444899815751532E-2"/>
    <n v="2.4514062547485754E-2"/>
    <n v="2.2612582677516223E-2"/>
    <n v="2.4314163152265953E-2"/>
    <n v="2.0949664073520204E-2"/>
    <n v="2.1054188652779696E-2"/>
    <n v="2.086302668191085E-2"/>
    <n v="2.0097110937066433E-2"/>
    <n v="2.1473086120601125E-2"/>
    <n v="2.0273954772953934E-2"/>
    <n v="2.4300102493776225E-2"/>
    <n v="2.3579995369676629E-2"/>
    <n v="2.446612328064016E-2"/>
    <n v="3.0307067535145567E-2"/>
    <n v="5.7398479311171084E-2"/>
    <n v="5.8889008615612234E-2"/>
    <n v="6.5295975305920767E-2"/>
    <n v="6.8819192302339571E-2"/>
    <n v="7.2720490711379634E-2"/>
    <n v="8.9479032507762651E-2"/>
    <n v="8.631248356506363E-2"/>
    <n v="8.255774776185755E-2"/>
    <n v="8.5344689701350784E-2"/>
    <n v="9.7854898590183759E-2"/>
    <n v="9.3370535962785453E-2"/>
  </r>
  <r>
    <s v="solid-ff-coalBelgium"/>
    <x v="1"/>
    <x v="10"/>
    <n v="8.1870924193134922E-2"/>
    <n v="8.3446366729580335E-2"/>
    <n v="6.9557408682592706E-2"/>
    <n v="6.535755672423757E-2"/>
    <n v="5.1035884209477522E-2"/>
    <n v="4.5539024842422358E-2"/>
    <n v="4.3272288699576694E-2"/>
    <n v="4.0355932291100467E-2"/>
    <n v="2.7840559536156665E-2"/>
    <n v="2.559225177010474E-2"/>
    <n v="2.832333841440263E-2"/>
    <n v="2.9160072740687982E-2"/>
    <n v="2.7116432176386422E-2"/>
    <n v="1.8483977720294469E-2"/>
    <n v="1.5989656429693126E-2"/>
    <n v="1.6148105875057085E-2"/>
    <n v="1.8181754991090409E-2"/>
    <n v="1.706486945137416E-2"/>
    <n v="2.125768062376817E-2"/>
    <n v="3.7126070594495443E-2"/>
    <n v="1.6417959961052685E-2"/>
    <n v="1.9738836582502087E-2"/>
    <n v="1.8091272202080334E-2"/>
    <n v="2.0745078068683292E-2"/>
    <n v="1.8411902141490296E-2"/>
    <n v="1.7882285412868269E-2"/>
    <n v="1.6114627973680178E-2"/>
    <n v="1.5565969189783969E-2"/>
  </r>
  <r>
    <s v="solid-wasteBelgium"/>
    <x v="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528870667437251E-7"/>
  </r>
  <r>
    <s v="electricityBulgaria"/>
    <x v="2"/>
    <x v="0"/>
    <n v="0.16148994510685735"/>
    <n v="0.14733310242918043"/>
    <n v="0.12045221095097144"/>
    <n v="0.1060457069371033"/>
    <n v="0.13402653980673279"/>
    <n v="0.16217770155482927"/>
    <n v="0.15213476908196957"/>
    <n v="0.17411067754849333"/>
    <n v="0.15153990939172085"/>
    <n v="0.1810664890354837"/>
    <n v="0.17087102621871958"/>
    <n v="0.18395629075560202"/>
    <n v="0.12394637529990145"/>
    <n v="0.11522777046247866"/>
    <n v="8.0992715532487561E-2"/>
    <n v="9.0049275669419199E-2"/>
    <n v="8.6984347067772028E-2"/>
    <n v="8.2373587954417377E-2"/>
    <n v="0.10058958839431509"/>
    <n v="0.11230444828347699"/>
    <n v="0.10577585513920221"/>
    <n v="0.11265674998307972"/>
    <n v="0.10394168658450816"/>
    <n v="0.10022565767354097"/>
    <n v="0.11081039186763536"/>
    <n v="0.11363666499459964"/>
    <n v="0.10807365967961829"/>
    <n v="0.11031679282340713"/>
  </r>
  <r>
    <s v="gas-bioBulgaria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ulgaria"/>
    <x v="2"/>
    <x v="2"/>
    <n v="1.6866782425969964E-2"/>
    <n v="8.2192918522027009E-3"/>
    <n v="6.4552842683821077E-3"/>
    <n v="9.686535478039212E-3"/>
    <n v="1.7087952191869746E-2"/>
    <n v="2.0159129639337126E-2"/>
    <n v="1.68553456218897E-2"/>
    <n v="2.7534709079731134E-3"/>
    <n v="2.2469134742318679E-3"/>
    <n v="4.795758477602414E-3"/>
    <n v="4.3229965128824613E-3"/>
    <n v="5.3977211479134639E-3"/>
    <n v="5.0463296741237633E-3"/>
    <n v="6.0038060664223966E-3"/>
    <n v="8.1948917743039727E-3"/>
    <n v="1.4453961378247969E-2"/>
    <n v="2.0589191318219107E-2"/>
    <n v="2.7052213515174822E-2"/>
    <n v="3.0049309615716089E-2"/>
    <n v="3.9061449714339738E-2"/>
    <n v="3.5078998081957018E-2"/>
    <n v="3.69429642434288E-2"/>
    <n v="3.5381182580076727E-2"/>
    <n v="3.1759439583193411E-2"/>
    <n v="3.3330409796310648E-2"/>
    <n v="3.7992516201328957E-2"/>
    <n v="3.6060360110302531E-2"/>
    <n v="3.7877176885081146E-2"/>
  </r>
  <r>
    <s v="heat-ambientBulgaria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Bulgaria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ulgaria"/>
    <x v="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ulgaria"/>
    <x v="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Bulgaria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ulgaria"/>
    <x v="2"/>
    <x v="8"/>
    <n v="5.6597636730616671E-3"/>
    <n v="0.20007312625917315"/>
    <n v="0.18931598321772394"/>
    <n v="0.26163259043023129"/>
    <n v="0.22955230022362771"/>
    <n v="0.22085211539893754"/>
    <n v="0.16420263462259907"/>
    <n v="0"/>
    <n v="6.217728910817324E-3"/>
    <n v="6.45108378110755E-3"/>
    <n v="4.9972804807775243E-3"/>
    <n v="4.3793489655970432E-3"/>
    <n v="3.4353588345041892E-3"/>
    <n v="3.1954652990129626E-3"/>
    <n v="3.554057226577556E-3"/>
    <n v="1.2335310894910924E-3"/>
    <n v="2.2495784046344153E-3"/>
    <n v="1.2438048581984319E-3"/>
    <n v="1.1892198620316429E-3"/>
    <n v="2.4704585212655186E-3"/>
    <n v="2.1684492565985001E-3"/>
    <n v="9.7501687737054112E-4"/>
    <n v="9.902151127511047E-4"/>
    <n v="0"/>
    <n v="1.1624310099741485E-3"/>
    <n v="0"/>
    <n v="0"/>
    <n v="8.6078703906675462E-4"/>
  </r>
  <r>
    <s v="solid-bioBulgaria"/>
    <x v="2"/>
    <x v="9"/>
    <n v="0.17486173141192307"/>
    <n v="9.3183044986190428E-2"/>
    <n v="8.1118439928851899E-2"/>
    <n v="6.5368807145353702E-2"/>
    <n v="9.7093493319696675E-2"/>
    <n v="0.14009829754688113"/>
    <n v="0.14959378148208216"/>
    <n v="0.18324587689151572"/>
    <n v="0.31889464630520481"/>
    <n v="0.4027461935860967"/>
    <n v="0.55712921145966021"/>
    <n v="0.6102186502194572"/>
    <n v="0.5821760616798517"/>
    <n v="0.55980684741055453"/>
    <n v="0.64398550575810931"/>
    <n v="0.64706445566758075"/>
    <n v="0.64188123270411779"/>
    <n v="0.6629857999717661"/>
    <n v="0.66584233930521475"/>
    <n v="0.70137012438700497"/>
    <n v="0.67743895425982215"/>
    <n v="0.64465415274090487"/>
    <n v="0.65905983452021766"/>
    <n v="0.69265783505252376"/>
    <n v="0.72392925719928625"/>
    <n v="0.7136031232429898"/>
    <n v="0.71243808931522501"/>
    <n v="0.70227921522822234"/>
  </r>
  <r>
    <s v="solid-ff-coalBulgaria"/>
    <x v="2"/>
    <x v="10"/>
    <n v="0.64112177738218801"/>
    <n v="0.55119143447325325"/>
    <n v="0.60265808163407053"/>
    <n v="0.55726636000927243"/>
    <n v="0.52223971445807305"/>
    <n v="0.45671275586001486"/>
    <n v="0.5172134691914595"/>
    <n v="0.63988997465201791"/>
    <n v="0.52110080191802521"/>
    <n v="0.4049404751197096"/>
    <n v="0.2626794853279602"/>
    <n v="0.19604798891143022"/>
    <n v="0.28539587451161874"/>
    <n v="0.31576611076153155"/>
    <n v="0.26327282970852167"/>
    <n v="0.24719877619526096"/>
    <n v="0.2482956505052567"/>
    <n v="0.22634459370044346"/>
    <n v="0.20232954282272247"/>
    <n v="0.14479351909391283"/>
    <n v="0.17953774326242014"/>
    <n v="0.20477111615521609"/>
    <n v="0.20062708120244638"/>
    <n v="0.17535706769074189"/>
    <n v="0.13076751012679366"/>
    <n v="0.13476769556108154"/>
    <n v="0.14342789089485422"/>
    <n v="0.14866602802422252"/>
  </r>
  <r>
    <s v="solid-wasteBulgaria"/>
    <x v="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roatia"/>
    <x v="3"/>
    <x v="0"/>
    <n v="1.6312288244848018E-2"/>
    <n v="1.3342096333087635E-2"/>
    <n v="1.4004180315660588E-2"/>
    <n v="1.370239013847355E-2"/>
    <n v="1.4867825485548034E-2"/>
    <n v="1.4985095074484211E-2"/>
    <n v="1.4543554165848543E-2"/>
    <n v="1.5688244275578592E-2"/>
    <n v="1.587104817326436E-2"/>
    <n v="1.695881474952235E-2"/>
    <n v="1.8682036988565232E-2"/>
    <n v="1.4336996350406875E-2"/>
    <n v="1.8593116113806055E-2"/>
    <n v="6.3515849893721705E-3"/>
    <n v="1.1567555698105293E-2"/>
    <n v="1.3984369569846803E-2"/>
    <n v="1.7828273692534403E-2"/>
    <n v="1.1804490144596629E-2"/>
    <n v="2.0970047932988661E-2"/>
    <n v="1.6551949378478571E-2"/>
    <n v="1.8202308429748876E-2"/>
    <n v="1.8066223332237522E-2"/>
    <n v="2.0869678024748962E-2"/>
    <n v="1.9991022033951627E-2"/>
    <n v="2.1647632100535819E-2"/>
    <n v="2.4584282538668185E-2"/>
    <n v="2.4609654692621573E-2"/>
    <n v="2.5605599406297624E-2"/>
  </r>
  <r>
    <s v="gas-bioCroatia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roatia"/>
    <x v="3"/>
    <x v="2"/>
    <n v="0.14101777023175366"/>
    <n v="0.11904566219544561"/>
    <n v="0.13380220465974149"/>
    <n v="0.15030790901043262"/>
    <n v="0.15674734789953715"/>
    <n v="0.17301762976879884"/>
    <n v="0.18355280744785851"/>
    <n v="0.19977275015557211"/>
    <n v="0.20483837032039784"/>
    <n v="0.22124985768835409"/>
    <n v="0.21462606065518888"/>
    <n v="0.22458791679091827"/>
    <n v="0.22047334418558334"/>
    <n v="0.22970071584438226"/>
    <n v="0.23037926262571015"/>
    <n v="0.23920176279384311"/>
    <n v="0.24533176688325434"/>
    <n v="0.24748958428824919"/>
    <n v="0.26121993133713262"/>
    <n v="0.26445671841560936"/>
    <n v="0.26167515445427092"/>
    <n v="0.25146764325275262"/>
    <n v="0.24417337851659549"/>
    <n v="0.24050231438574443"/>
    <n v="0.24060162214374764"/>
    <n v="0.22396095897646989"/>
    <n v="0.23627289466876752"/>
    <n v="0.24525269315158627"/>
  </r>
  <r>
    <s v="heat-ambientCroatia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roatia"/>
    <x v="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roatia"/>
    <x v="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roatia"/>
    <x v="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roatia"/>
    <x v="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roatia"/>
    <x v="3"/>
    <x v="8"/>
    <n v="0.13842483603348837"/>
    <n v="0.12413013892187302"/>
    <n v="0.12417901666360688"/>
    <n v="0.10452626606204454"/>
    <n v="0.12349122611824004"/>
    <n v="0.13028824954304263"/>
    <n v="0.10369253047469297"/>
    <n v="0.13181269204491616"/>
    <n v="0.12309825595509664"/>
    <n v="0.13007217422666939"/>
    <n v="0.14741704433836916"/>
    <n v="0.14567810520393754"/>
    <n v="0.16530312821881496"/>
    <n v="0.15029192606308689"/>
    <n v="0.15020870241730697"/>
    <n v="0.13122784133372875"/>
    <n v="0.1216269584812589"/>
    <n v="0.10507204842703402"/>
    <n v="8.7328728540891756E-2"/>
    <n v="8.5900485638555721E-2"/>
    <n v="7.6975652334433112E-2"/>
    <n v="7.1929836655921509E-2"/>
    <n v="5.9392716538707466E-2"/>
    <n v="5.1948845071018296E-2"/>
    <n v="4.6641305732093484E-2"/>
    <n v="5.0811452627454602E-2"/>
    <n v="4.9806701055388966E-2"/>
    <n v="4.9940602198843977E-2"/>
  </r>
  <r>
    <s v="solid-bioCroatia"/>
    <x v="3"/>
    <x v="9"/>
    <n v="0.62333224924801756"/>
    <n v="0.70810339737111561"/>
    <n v="0.71564667060936549"/>
    <n v="0.72095924944901213"/>
    <n v="0.69763372563424386"/>
    <n v="0.6763407263069362"/>
    <n v="0.69298744909480525"/>
    <n v="0.64811705850912127"/>
    <n v="0.64992180545220257"/>
    <n v="0.62416390017213075"/>
    <n v="0.61223557399975526"/>
    <n v="0.61209381631498538"/>
    <n v="0.59076534410620352"/>
    <n v="0.60787313404123866"/>
    <n v="0.60380673977492738"/>
    <n v="0.60993469102443376"/>
    <n v="0.61075870447680136"/>
    <n v="0.63320854394646453"/>
    <n v="0.62728431694257036"/>
    <n v="0.63110453330480643"/>
    <n v="0.63958022518731983"/>
    <n v="0.65578217188727739"/>
    <n v="0.67312747845518939"/>
    <n v="0.68429255382904075"/>
    <n v="0.68839345447990152"/>
    <n v="0.69852696779232304"/>
    <n v="0.68732803541392873"/>
    <n v="0.67660271517477433"/>
  </r>
  <r>
    <s v="solid-ff-coalCroatia"/>
    <x v="3"/>
    <x v="10"/>
    <n v="8.09128562418924E-2"/>
    <n v="3.5378705178478222E-2"/>
    <n v="1.2367927751625502E-2"/>
    <n v="1.0504185340037137E-2"/>
    <n v="7.2598748624308337E-3"/>
    <n v="5.3682993067381505E-3"/>
    <n v="5.223658816794657E-3"/>
    <n v="4.609255014811851E-3"/>
    <n v="6.2705200990386747E-3"/>
    <n v="7.5552531633234794E-3"/>
    <n v="7.039284018121551E-3"/>
    <n v="3.303165339751995E-3"/>
    <n v="4.8650673755920399E-3"/>
    <n v="5.7826390619201539E-3"/>
    <n v="4.0377394839502413E-3"/>
    <n v="5.6513352781475974E-3"/>
    <n v="4.4542964661509823E-3"/>
    <n v="2.4253331936556744E-3"/>
    <n v="3.19697524641647E-3"/>
    <n v="1.9863132625498703E-3"/>
    <n v="3.5666595942273464E-3"/>
    <n v="2.7541248718108481E-3"/>
    <n v="2.4367484647588394E-3"/>
    <n v="3.2652646802448075E-3"/>
    <n v="2.7159855437215588E-3"/>
    <n v="2.1163380650841713E-3"/>
    <n v="1.9827141692931182E-3"/>
    <n v="2.5983900684977811E-3"/>
  </r>
  <r>
    <s v="solid-wasteCroatia"/>
    <x v="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yprus"/>
    <x v="4"/>
    <x v="0"/>
    <n v="0.14728008308331619"/>
    <n v="0.15366518336955587"/>
    <n v="0.15426411306260079"/>
    <n v="0.17810158776199878"/>
    <n v="0.16654091286347697"/>
    <n v="0.19723253029326884"/>
    <n v="0.20608816157432594"/>
    <n v="0.19807206795805204"/>
    <n v="0.21017529640034197"/>
    <n v="0.22495771179459273"/>
    <n v="0.21961016784864024"/>
    <n v="0.19817017542966631"/>
    <n v="0.20999729749926607"/>
    <n v="0.25936121447823807"/>
    <n v="0.29252194376815199"/>
    <n v="0.12271445033694239"/>
    <n v="0.1364087776257413"/>
    <n v="0.20665494063348913"/>
    <n v="0.20753040862604533"/>
    <n v="0.17362906833054875"/>
    <n v="0.19467099147180464"/>
    <n v="0.16588009197480263"/>
    <n v="0.15436460154531292"/>
    <n v="0.14689389023811067"/>
    <n v="0.15549399917361029"/>
    <n v="0.16108407115539211"/>
    <n v="0.16546320381003154"/>
    <n v="0.16791917350349805"/>
  </r>
  <r>
    <s v="gas-bioCyprus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yprus"/>
    <x v="4"/>
    <x v="2"/>
    <n v="0.51799608468703273"/>
    <n v="0.51411737037182659"/>
    <n v="0.46582412767031134"/>
    <n v="0.44966509856720394"/>
    <n v="0.39757520935556584"/>
    <n v="0.42710941828880639"/>
    <n v="0.411081763788956"/>
    <n v="0.3980089199563196"/>
    <n v="0.37464105381294072"/>
    <n v="0.37315798139177425"/>
    <n v="0.35555615603041096"/>
    <n v="0.3665259421943472"/>
    <n v="0.31755188895037229"/>
    <n v="0.30742972093810822"/>
    <n v="0.31622780618991364"/>
    <n v="0.1327624366296333"/>
    <n v="9.0406651762709622E-2"/>
    <n v="8.9272537248772502E-2"/>
    <n v="8.8766254073639653E-2"/>
    <n v="9.491750750308868E-2"/>
    <n v="9.8098345483691243E-2"/>
    <n v="9.9387472911562663E-2"/>
    <n v="0.10121153604158775"/>
    <n v="0.10416324527026102"/>
    <n v="0.10149794451160178"/>
    <n v="9.927721703276747E-2"/>
    <n v="0.10033929171486948"/>
    <n v="9.4032678717643481E-2"/>
  </r>
  <r>
    <s v="heat-ambientCyprus"/>
    <x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yprus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.3206356799643237E-3"/>
    <n v="1.814801865568985E-3"/>
    <n v="2.2993917912488685E-3"/>
    <n v="5.8379011620340497E-3"/>
    <n v="7.2327291817173896E-3"/>
    <n v="1.0554141686882082E-2"/>
    <n v="1.3214456912086432E-2"/>
    <n v="1.5398774264556332E-2"/>
    <n v="1.2712821440956385E-2"/>
    <n v="1.2481711649634131E-2"/>
    <n v="1.2046131720675675E-2"/>
  </r>
  <r>
    <s v="heat-solarCyprus"/>
    <x v="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yprus"/>
    <x v="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yprus"/>
    <x v="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yprus"/>
    <x v="4"/>
    <x v="8"/>
    <n v="0.33472383222965102"/>
    <n v="0.3322174462586176"/>
    <n v="0.37991175926708781"/>
    <n v="0.37223331367079737"/>
    <n v="0.35667535241668769"/>
    <n v="0.37565805141792474"/>
    <n v="0.38283007463671803"/>
    <n v="0.40391901208562836"/>
    <n v="0.4151836497867174"/>
    <n v="0.40188430681363296"/>
    <n v="0.42483367612094874"/>
    <n v="0.43530388237598655"/>
    <n v="0.47245081355036167"/>
    <n v="0.43320906458365377"/>
    <n v="0.39125025004193442"/>
    <n v="0.74452311303342422"/>
    <n v="0.74113847756070061"/>
    <n v="0.6643975477247076"/>
    <n v="0.65418975233293508"/>
    <n v="0.67390609933754475"/>
    <n v="0.66078355381491782"/>
    <n v="0.67994163882762915"/>
    <n v="0.68121585565001908"/>
    <n v="0.67640954616817561"/>
    <n v="0.67139031040512376"/>
    <n v="0.66584106374403884"/>
    <n v="0.65347456614766486"/>
    <n v="0.65078705548260551"/>
  </r>
  <r>
    <s v="solid-bioCyprus"/>
    <x v="4"/>
    <x v="9"/>
    <n v="0"/>
    <n v="0"/>
    <n v="0"/>
    <n v="0"/>
    <n v="7.9208525364269589E-2"/>
    <n v="0"/>
    <n v="0"/>
    <n v="0"/>
    <n v="0"/>
    <n v="0"/>
    <n v="0"/>
    <n v="0"/>
    <n v="0"/>
    <n v="0"/>
    <n v="0"/>
    <n v="0"/>
    <n v="3.2046093050848323E-2"/>
    <n v="3.8354338713066427E-2"/>
    <n v="4.7698783101810943E-2"/>
    <n v="5.5247933037569003E-2"/>
    <n v="4.0609208067552284E-2"/>
    <n v="4.7558067104288157E-2"/>
    <n v="5.2653865076198285E-2"/>
    <n v="5.9318861411366393E-2"/>
    <n v="5.6218971645107814E-2"/>
    <n v="6.1084826626845293E-2"/>
    <n v="6.8241226677799804E-2"/>
    <n v="7.5214960575577375E-2"/>
  </r>
  <r>
    <s v="solid-ff-coalCyprus"/>
    <x v="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Cyprus"/>
    <x v="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zech Republic"/>
    <x v="5"/>
    <x v="0"/>
    <n v="5.3698059597735749E-2"/>
    <n v="5.7721918691173803E-2"/>
    <n v="6.5983070196115448E-2"/>
    <n v="7.431938279093378E-2"/>
    <n v="8.7446566519774629E-2"/>
    <n v="9.9958226262082811E-2"/>
    <n v="9.6083974619610435E-2"/>
    <n v="9.8631342259202615E-2"/>
    <n v="0.10149310150860413"/>
    <n v="0.10424216127917424"/>
    <n v="0.1014825423745655"/>
    <n v="0.10188120919655901"/>
    <n v="9.7007015283152684E-2"/>
    <n v="9.9134236663128247E-2"/>
    <n v="9.7157592702513076E-2"/>
    <n v="9.8337626895877925E-2"/>
    <n v="9.9009920230167081E-2"/>
    <n v="9.2786863526013105E-2"/>
    <n v="8.54579211908819E-2"/>
    <n v="7.4318833991898384E-2"/>
    <n v="7.0657022968128785E-2"/>
    <n v="6.02286384257677E-2"/>
    <n v="6.1728670286097236E-2"/>
    <n v="6.156422406444572E-2"/>
    <n v="5.8151277551031257E-2"/>
    <n v="6.2824271479736751E-2"/>
    <n v="6.2523221865276923E-2"/>
    <n v="6.2735610396898706E-2"/>
  </r>
  <r>
    <s v="gas-bioCzech Republic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zech Republic"/>
    <x v="5"/>
    <x v="2"/>
    <n v="0.17707425325119897"/>
    <n v="0.1974365259346175"/>
    <n v="0.21383615768314171"/>
    <n v="0.24964058248806023"/>
    <n v="0.28224722627234311"/>
    <n v="0.31744550279973721"/>
    <n v="0.35634907230218399"/>
    <n v="0.36159977896546641"/>
    <n v="0.41074331673074138"/>
    <n v="0.4327632652145465"/>
    <n v="0.42659969100563389"/>
    <n v="0.4548729301777748"/>
    <n v="0.44333903020875154"/>
    <n v="0.45796768741955035"/>
    <n v="0.45096758458765512"/>
    <n v="0.45548592802690951"/>
    <n v="0.43379852866696561"/>
    <n v="0.42151278080695059"/>
    <n v="0.41588658011380508"/>
    <n v="0.40283346330189146"/>
    <n v="0.41409791359687648"/>
    <n v="0.37574082884706539"/>
    <n v="0.36732525354161877"/>
    <n v="0.36064190974568017"/>
    <n v="0.31942819005072165"/>
    <n v="0.33638363585285974"/>
    <n v="0.35827595261745565"/>
    <n v="0.35483142708654214"/>
  </r>
  <r>
    <s v="heat-ambientCzech Republic"/>
    <x v="5"/>
    <x v="3"/>
    <n v="0"/>
    <n v="0"/>
    <n v="0"/>
    <n v="0"/>
    <n v="0"/>
    <n v="0"/>
    <n v="0"/>
    <n v="0"/>
    <n v="0"/>
    <n v="0"/>
    <n v="0"/>
    <n v="0"/>
    <n v="0"/>
    <n v="2.4161923039902464E-4"/>
    <n v="3.6827553782991748E-4"/>
    <n v="4.7465563902285561E-4"/>
    <n v="6.0249177739716186E-4"/>
    <n v="8.6638082455777149E-4"/>
    <n v="1.0777092430169224E-3"/>
    <n v="1.2765934460370141E-3"/>
    <n v="1.3569373952928804E-3"/>
    <n v="1.789325120889584E-3"/>
    <n v="1.88392918697407E-3"/>
    <n v="1.9760982932284297E-3"/>
    <n v="2.56881550644636E-3"/>
    <n v="2.7952913106018438E-3"/>
    <n v="3.1262600099671357E-3"/>
    <n v="3.6218907397764059E-3"/>
  </r>
  <r>
    <s v="heat-geothermalCzech Republic"/>
    <x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zech Republic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zech Republic"/>
    <x v="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zech Republic"/>
    <x v="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zech Republic"/>
    <x v="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Czech Republic"/>
    <x v="5"/>
    <x v="9"/>
    <n v="0.19481153604550266"/>
    <n v="0.20627184598830955"/>
    <n v="0.22241229707044979"/>
    <n v="0.21060129143564632"/>
    <n v="0.18990066890719606"/>
    <n v="0.18323234389110196"/>
    <n v="0.16505779670621881"/>
    <n v="0.18372425090959527"/>
    <n v="0.20939626555177471"/>
    <n v="0.23614121565452448"/>
    <n v="0.24860637730948568"/>
    <n v="0.23862849570900879"/>
    <n v="0.26182442645764448"/>
    <n v="0.25466977693439202"/>
    <n v="0.26527976454102803"/>
    <n v="0.28356812874797183"/>
    <n v="0.28477495849173651"/>
    <n v="0.32476478552273796"/>
    <n v="0.33873672434468904"/>
    <n v="0.34940328088183231"/>
    <n v="0.31583198759909648"/>
    <n v="0.35819562092536317"/>
    <n v="0.36130174883552924"/>
    <n v="0.36571005782638372"/>
    <n v="0.41966688404913616"/>
    <n v="0.40681402159442132"/>
    <n v="0.39516947754299475"/>
    <n v="0.39675566037514604"/>
  </r>
  <r>
    <s v="solid-ff-coalCzech Republic"/>
    <x v="5"/>
    <x v="10"/>
    <n v="0.57441615110556266"/>
    <n v="0.53856970938589921"/>
    <n v="0.49776847505029309"/>
    <n v="0.46543874328535967"/>
    <n v="0.44040553830068618"/>
    <n v="0.39936392704707802"/>
    <n v="0.38250915637198668"/>
    <n v="0.35604462786573576"/>
    <n v="0.27836731620887967"/>
    <n v="0.22685335785175473"/>
    <n v="0.22331138931031483"/>
    <n v="0.20461736491665741"/>
    <n v="0.19782952805045109"/>
    <n v="0.18798667975253039"/>
    <n v="0.18622678263097373"/>
    <n v="0.1621336606902179"/>
    <n v="0.18181410083373362"/>
    <n v="0.16006918931974054"/>
    <n v="0.15884106510760709"/>
    <n v="0.1721678283783408"/>
    <n v="0.19805613844060546"/>
    <n v="0.20404558668091427"/>
    <n v="0.20776039814978067"/>
    <n v="0.21010771007026199"/>
    <n v="0.20018483284266461"/>
    <n v="0.19118277976238018"/>
    <n v="0.18090508796430571"/>
    <n v="0.18205541140163684"/>
  </r>
  <r>
    <s v="solid-wasteCzech Republic"/>
    <x v="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Denmark"/>
    <x v="6"/>
    <x v="0"/>
    <n v="7.9352323674593647E-2"/>
    <n v="7.8407297101965284E-2"/>
    <n v="8.5011346895332032E-2"/>
    <n v="7.6305640164779212E-2"/>
    <n v="8.2999449334580602E-2"/>
    <n v="8.0795785519262309E-2"/>
    <n v="7.8234401211614693E-2"/>
    <n v="8.268357596842979E-2"/>
    <n v="8.4652905497338518E-2"/>
    <n v="8.704709140683374E-2"/>
    <n v="9.0572852548158791E-2"/>
    <n v="8.0781467123145059E-2"/>
    <n v="7.7425369367741817E-2"/>
    <n v="7.4296059134734138E-2"/>
    <n v="7.280605373201092E-2"/>
    <n v="6.9848580260079451E-2"/>
    <n v="7.0513368144744862E-2"/>
    <n v="5.9672761360849459E-2"/>
    <n v="5.3909752974966724E-2"/>
    <n v="4.5492473943165544E-2"/>
    <n v="4.640202610426588E-2"/>
    <n v="4.9792766963004893E-2"/>
    <n v="5.1979012969981572E-2"/>
    <n v="6.1762015968994555E-2"/>
    <n v="6.653933340451304E-2"/>
    <n v="6.9011888526940526E-2"/>
    <n v="6.6919655351274268E-2"/>
    <n v="6.5051222012525292E-2"/>
  </r>
  <r>
    <s v="gas-bioDenmark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81806452649225E-3"/>
    <n v="2.9833246614745235E-3"/>
    <n v="8.8583102306828733E-3"/>
    <n v="1.5075620476777364E-2"/>
  </r>
  <r>
    <s v="gas-ff-naturalDenmark"/>
    <x v="6"/>
    <x v="2"/>
    <n v="0.18163141670227892"/>
    <n v="0.20036277283151441"/>
    <n v="0.22500738407398838"/>
    <n v="0.23342890813697637"/>
    <n v="0.24903716590826319"/>
    <n v="0.26639304524624896"/>
    <n v="0.28239716050114327"/>
    <n v="0.28502570281161699"/>
    <n v="0.30167016687749137"/>
    <n v="0.30746602736020057"/>
    <n v="0.30771919575557183"/>
    <n v="0.30898286518854851"/>
    <n v="0.30828323375229733"/>
    <n v="0.3202978789790113"/>
    <n v="0.32127342131100672"/>
    <n v="0.30894464507817682"/>
    <n v="0.30040767634793369"/>
    <n v="0.27499326295434323"/>
    <n v="0.28315215819390799"/>
    <n v="0.29059681651645547"/>
    <n v="0.31421705366554425"/>
    <n v="0.30724751771278108"/>
    <n v="0.32117239181555557"/>
    <n v="0.31616836815211347"/>
    <n v="0.30273772341064048"/>
    <n v="0.28998856846669285"/>
    <n v="0.29100445836488453"/>
    <n v="0.27994876568133992"/>
  </r>
  <r>
    <s v="heat-ambientDenmark"/>
    <x v="6"/>
    <x v="3"/>
    <n v="3.2413968735884187E-3"/>
    <n v="2.9935227848930457E-3"/>
    <n v="3.3961364469483292E-3"/>
    <n v="3.2593438929299323E-3"/>
    <n v="3.6408714675283307E-3"/>
    <n v="3.7500305394595579E-3"/>
    <n v="3.6804203755686203E-3"/>
    <n v="4.2087798964377879E-3"/>
    <n v="4.5310476492908518E-3"/>
    <n v="4.8350755893477558E-3"/>
    <n v="5.2055280711498803E-3"/>
    <n v="4.9569248617368283E-3"/>
    <n v="5.2338343174513574E-3"/>
    <n v="5.1039115145562423E-3"/>
    <n v="5.2684175279779141E-3"/>
    <n v="5.4665783686746435E-3"/>
    <n v="6.1178027374187522E-3"/>
    <n v="5.9774994025084092E-3"/>
    <n v="6.8174164501477487E-3"/>
    <n v="7.5735879889373397E-3"/>
    <n v="7.2817557534415713E-3"/>
    <n v="9.1555333167883043E-3"/>
    <n v="1.0343342435240143E-2"/>
    <n v="1.093781877188614E-2"/>
    <n v="1.3123323609815468E-2"/>
    <n v="1.3033485993906002E-2"/>
    <n v="1.4022188206997646E-2"/>
    <n v="1.4607978007858796E-2"/>
  </r>
  <r>
    <s v="heat-geothermalDenmark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Denmark"/>
    <x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Denmark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5.2850619140754823E-5"/>
    <n v="9.0730092014763917E-4"/>
    <n v="9.2668840294054806E-4"/>
    <n v="6.5572843930593902E-4"/>
    <n v="1.1025723851308199E-4"/>
    <n v="3.5752929263169345E-3"/>
    <n v="1.0262430757961879E-3"/>
    <n v="1.2224695645390328E-4"/>
    <n v="1.6479381450623657E-4"/>
    <n v="2.082524676896552E-5"/>
    <n v="0"/>
  </r>
  <r>
    <s v="liquid-bio-gasolineDenmark"/>
    <x v="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Denmark"/>
    <x v="6"/>
    <x v="8"/>
    <n v="0.57514060216916363"/>
    <n v="0.55051055985041741"/>
    <n v="0.50347402128870944"/>
    <n v="0.51659637028477834"/>
    <n v="0.48818304826888598"/>
    <n v="0.47774227504140732"/>
    <n v="0.469965545580739"/>
    <n v="0.4466440949835081"/>
    <n v="0.44013340706812937"/>
    <n v="0.42570247924478571"/>
    <n v="0.38133742295098699"/>
    <n v="0.37295467228016232"/>
    <n v="0.35996273758181568"/>
    <n v="0.32647332945977092"/>
    <n v="0.30771677094283034"/>
    <n v="0.28366258413851392"/>
    <n v="0.25575330792283479"/>
    <n v="0.22915777359204606"/>
    <n v="0.22176034417292029"/>
    <n v="0.21547907612645925"/>
    <n v="0.20412714303949861"/>
    <n v="0.19428230751208228"/>
    <n v="0.170474166983975"/>
    <n v="0.1583185472170337"/>
    <n v="0.12813123979533825"/>
    <n v="0.11679720946760802"/>
    <n v="0.10754135783628128"/>
    <n v="0.10097868699085527"/>
  </r>
  <r>
    <s v="solid-bioDenmark"/>
    <x v="6"/>
    <x v="9"/>
    <n v="0.15757691321297571"/>
    <n v="0.16398260475138857"/>
    <n v="0.18001324619175404"/>
    <n v="0.16776572410519103"/>
    <n v="0.17392336236539732"/>
    <n v="0.169979542645605"/>
    <n v="0.16461068425220929"/>
    <n v="0.18041946286522823"/>
    <n v="0.16815860907339944"/>
    <n v="0.17430942173726158"/>
    <n v="0.21506846450168032"/>
    <n v="0.23224787173592015"/>
    <n v="0.24899965577081926"/>
    <n v="0.273766845528852"/>
    <n v="0.29287271304153495"/>
    <n v="0.33137381526647502"/>
    <n v="0.36720784484706787"/>
    <n v="0.42979821775727667"/>
    <n v="0.43252268144475942"/>
    <n v="0.43989140672285698"/>
    <n v="0.42728083600539513"/>
    <n v="0.43937030153388806"/>
    <n v="0.44241246164032472"/>
    <n v="0.45174418503207731"/>
    <n v="0.48831795217797397"/>
    <n v="0.50802072906887175"/>
    <n v="0.5116172724473711"/>
    <n v="0.52433772683064328"/>
  </r>
  <r>
    <s v="solid-ff-coalDenmark"/>
    <x v="6"/>
    <x v="10"/>
    <n v="3.0573473673998269E-3"/>
    <n v="3.7432426798213237E-3"/>
    <n v="3.09786510326768E-3"/>
    <n v="2.6440134153451404E-3"/>
    <n v="2.2161026553446173E-3"/>
    <n v="1.3393210080167677E-3"/>
    <n v="1.1117880787251792E-3"/>
    <n v="1.0183834747791965E-3"/>
    <n v="8.5386383435047549E-4"/>
    <n v="6.3990466157067677E-4"/>
    <n v="9.6536172452172685E-5"/>
    <n v="7.6198810487138928E-5"/>
    <n v="9.516920987461928E-5"/>
    <n v="6.1975383075340765E-5"/>
    <n v="6.2623444639156101E-5"/>
    <n v="7.0379688808002978E-4"/>
    <n v="0"/>
    <n v="3.4763431383534209E-4"/>
    <n v="9.3034584315016032E-4"/>
    <n v="3.9950299184804347E-5"/>
    <n v="3.5456992548770523E-5"/>
    <n v="4.131572294228278E-5"/>
    <n v="4.3331228606100422E-5"/>
    <n v="4.2821782098658232E-5"/>
    <n v="0"/>
    <n v="0"/>
    <n v="1.5932315739077959E-5"/>
    <n v="0"/>
  </r>
  <r>
    <s v="solid-wasteDenmark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Estonia"/>
    <x v="7"/>
    <x v="0"/>
    <n v="1.9173575611279109E-2"/>
    <n v="1.9778718947478967E-2"/>
    <n v="3.0839878859556018E-2"/>
    <n v="2.7029022733139098E-2"/>
    <n v="2.9316205897243937E-2"/>
    <n v="2.1392246055025519E-2"/>
    <n v="1.4475910722152341E-2"/>
    <n v="1.3909733151422379E-2"/>
    <n v="1.9557665177972621E-2"/>
    <n v="2.1846729076676324E-2"/>
    <n v="2.3604005731926506E-2"/>
    <n v="3.3097692441334162E-2"/>
    <n v="2.8551003282123868E-2"/>
    <n v="2.6096559272257392E-2"/>
    <n v="2.5580489257424704E-2"/>
    <n v="2.8331443964395193E-2"/>
    <n v="3.0993649884827258E-2"/>
    <n v="2.8781457973811847E-2"/>
    <n v="2.9171664917111331E-2"/>
    <n v="2.9647625645363399E-2"/>
    <n v="4.1753558679519347E-2"/>
    <n v="3.4681112829592547E-2"/>
    <n v="3.4571929955942243E-2"/>
    <n v="3.435083280936839E-2"/>
    <n v="2.7400951872455538E-2"/>
    <n v="3.1375926459810466E-2"/>
    <n v="3.2597829858645629E-2"/>
    <n v="3.276804039851338E-2"/>
  </r>
  <r>
    <s v="gas-bioEstonia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Estonia"/>
    <x v="7"/>
    <x v="2"/>
    <n v="0.13936610774974376"/>
    <n v="0.24380858919851728"/>
    <n v="0.19362512031060994"/>
    <n v="0.19087283976926664"/>
    <n v="0.19154023187159644"/>
    <n v="0.12552015601132405"/>
    <n v="5.7534936692128183E-2"/>
    <n v="5.6252111816835246E-2"/>
    <n v="8.3751971310678824E-2"/>
    <n v="8.7065712983487475E-2"/>
    <n v="8.8238807207398795E-2"/>
    <n v="8.949162241171521E-2"/>
    <n v="8.3403795791324911E-2"/>
    <n v="7.9210262065663992E-2"/>
    <n v="8.2143540762343814E-2"/>
    <n v="0.10523527654564396"/>
    <n v="0.10899201785989662"/>
    <n v="9.5258500302854446E-2"/>
    <n v="9.2823868687354913E-2"/>
    <n v="9.2050864725961967E-2"/>
    <n v="9.5758066123130481E-2"/>
    <n v="0.10215001556712629"/>
    <n v="0.10356379297181512"/>
    <n v="0.10276406672422422"/>
    <n v="0.10445377760181229"/>
    <n v="0.10172694483147283"/>
    <n v="0.11417738212675327"/>
    <n v="0.10890313849062115"/>
  </r>
  <r>
    <s v="heat-ambientEstonia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Estonia"/>
    <x v="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Estonia"/>
    <x v="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Estonia"/>
    <x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Estonia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Estonia"/>
    <x v="7"/>
    <x v="8"/>
    <n v="0.19490115236901956"/>
    <n v="0.11770834566278472"/>
    <n v="7.8786228543453699E-2"/>
    <n v="0.12410192327122725"/>
    <n v="0.1994706485837984"/>
    <n v="0.160647858790819"/>
    <n v="8.1095422709846793E-2"/>
    <n v="0.10337581736202839"/>
    <n v="0.10705712169996971"/>
    <n v="3.5255801112817058E-2"/>
    <n v="3.5415368213195061E-2"/>
    <n v="4.1134818903135376E-2"/>
    <n v="3.2670197952023479E-2"/>
    <n v="2.5432241325846639E-2"/>
    <n v="1.5275423195734085E-2"/>
    <n v="1.6844460517478215E-2"/>
    <n v="2.0104576827495755E-2"/>
    <n v="1.3949111223887299E-2"/>
    <n v="1.5857785286006308E-2"/>
    <n v="1.0712779639923143E-2"/>
    <n v="8.1614566877589306E-3"/>
    <n v="1.1679025403290955E-2"/>
    <n v="1.0927478746989598E-2"/>
    <n v="9.1006310503356155E-3"/>
    <n v="9.1939591888149669E-3"/>
    <n v="9.4778053285783041E-3"/>
    <n v="6.6709847205850574E-3"/>
    <n v="4.4083260524353206E-3"/>
  </r>
  <r>
    <s v="solid-bioEstonia"/>
    <x v="7"/>
    <x v="9"/>
    <n v="0.38500753662190224"/>
    <n v="0.37696624676861668"/>
    <n v="0.47482293999903558"/>
    <n v="0.47800174928464612"/>
    <n v="0.45374519018381548"/>
    <n v="0.588808374448895"/>
    <n v="0.71515642274363411"/>
    <n v="0.73431662945858478"/>
    <n v="0.71700546654948583"/>
    <n v="0.76352468523735506"/>
    <n v="0.77671178548114717"/>
    <n v="0.77837442580051908"/>
    <n v="0.78305374288130136"/>
    <n v="0.82245720158707036"/>
    <n v="0.80982482173683801"/>
    <n v="0.78306478966167681"/>
    <n v="0.78664853247875899"/>
    <n v="0.83696189427002432"/>
    <n v="0.83568286275146986"/>
    <n v="0.85170961231868114"/>
    <n v="0.8363743374159841"/>
    <n v="0.82607761806099689"/>
    <n v="0.82931442855947424"/>
    <n v="0.83145508891255571"/>
    <n v="0.84011001454693235"/>
    <n v="0.84520909353723228"/>
    <n v="0.84221278405795164"/>
    <n v="0.84927159275819319"/>
  </r>
  <r>
    <s v="solid-ff-coalEstonia"/>
    <x v="7"/>
    <x v="10"/>
    <n v="0.26155162764805545"/>
    <n v="0.24173809942260238"/>
    <n v="0.22192583228734494"/>
    <n v="0.179994464941721"/>
    <n v="0.12592772346354572"/>
    <n v="0.1036313646939364"/>
    <n v="0.13173730713223847"/>
    <n v="9.2145708211129149E-2"/>
    <n v="7.2627775261893179E-2"/>
    <n v="9.230707158966403E-2"/>
    <n v="7.6030033366332517E-2"/>
    <n v="5.7901440443296093E-2"/>
    <n v="7.2321260093226314E-2"/>
    <n v="4.6803735749161558E-2"/>
    <n v="6.7175725047659368E-2"/>
    <n v="6.6524029310805824E-2"/>
    <n v="5.3261222949021386E-2"/>
    <n v="2.5049036229422131E-2"/>
    <n v="2.6463818358057514E-2"/>
    <n v="1.5879117670070289E-2"/>
    <n v="1.7952581093607152E-2"/>
    <n v="2.5412228138993381E-2"/>
    <n v="2.1622369765778755E-2"/>
    <n v="2.2329380503516044E-2"/>
    <n v="1.884129678998471E-2"/>
    <n v="1.2210229842906149E-2"/>
    <n v="4.3410192360645236E-3"/>
    <n v="4.6489023002370426E-3"/>
  </r>
  <r>
    <s v="solid-wasteEstonia"/>
    <x v="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inland"/>
    <x v="8"/>
    <x v="0"/>
    <n v="0.18123435075668201"/>
    <n v="0.18707008298147659"/>
    <n v="0.19070440793790572"/>
    <n v="0.21371291509247053"/>
    <n v="0.21318202863513688"/>
    <n v="0.20617153032232366"/>
    <n v="0.23546483581460245"/>
    <n v="0.24562545968708677"/>
    <n v="0.24908810501677237"/>
    <n v="0.27142180235039387"/>
    <n v="0.31742143127087946"/>
    <n v="0.3178449404015779"/>
    <n v="0.31917711168094082"/>
    <n v="0.33212484596086866"/>
    <n v="0.32450077479409983"/>
    <n v="0.3315428380731848"/>
    <n v="0.32899654273483031"/>
    <n v="0.32644913174249851"/>
    <n v="0.31937980611114247"/>
    <n v="0.31885315109416706"/>
    <n v="0.31198966189788702"/>
    <n v="0.3200302938406997"/>
    <n v="0.31969820969396739"/>
    <n v="0.32452696388119684"/>
    <n v="0.32190961673228019"/>
    <n v="0.33287640872611562"/>
    <n v="0.33391651346553491"/>
    <n v="0.32933311561372736"/>
  </r>
  <r>
    <s v="gas-bioFinland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inland"/>
    <x v="8"/>
    <x v="2"/>
    <n v="7.9762492419319774E-3"/>
    <n v="8.9136354221257385E-3"/>
    <n v="8.5009901500280264E-3"/>
    <n v="1.0547824458976743E-2"/>
    <n v="1.1485968500719597E-2"/>
    <n v="6.2217432786091263E-3"/>
    <n v="6.6793543005177619E-3"/>
    <n v="7.0528738561961334E-3"/>
    <n v="7.0458476741878037E-3"/>
    <n v="8.26366111063454E-3"/>
    <n v="8.5296604176169407E-3"/>
    <n v="9.050147393520119E-3"/>
    <n v="9.8801060947501154E-3"/>
    <n v="9.6354230488165053E-3"/>
    <n v="1.017294777596822E-2"/>
    <n v="1.0413109282318781E-2"/>
    <n v="1.2139636016093651E-2"/>
    <n v="1.3336521290967978E-2"/>
    <n v="1.3643222597671183E-2"/>
    <n v="1.3951307427530911E-2"/>
    <n v="1.3952682981297019E-2"/>
    <n v="1.1111044677497827E-2"/>
    <n v="1.1257261884039707E-2"/>
    <n v="1.0901245339189347E-2"/>
    <n v="1.0656502949469E-2"/>
    <n v="1.0354768711514292E-2"/>
    <n v="9.4713793696848177E-3"/>
    <n v="9.1681702983730674E-3"/>
  </r>
  <r>
    <s v="heat-ambientFinland"/>
    <x v="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24985910018195E-2"/>
  </r>
  <r>
    <s v="heat-geothermalFinland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Finland"/>
    <x v="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inland"/>
    <x v="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684878295595784E-3"/>
    <n v="4.1262681842592266E-3"/>
    <n v="3.9676018945878754E-3"/>
    <n v="1.4134096577074792E-3"/>
    <n v="0"/>
    <n v="0"/>
    <n v="0"/>
    <n v="0"/>
    <n v="0"/>
  </r>
  <r>
    <s v="liquid-bio-gasolineFinland"/>
    <x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465787937253339E-4"/>
    <n v="2.2478294499409177E-4"/>
    <n v="2.0979604797819891E-4"/>
    <n v="1.8600595684408716E-4"/>
    <n v="1.8797191470286715E-4"/>
    <n v="2.0485829466181831E-4"/>
    <n v="2.0102894007417097E-4"/>
    <n v="1.8582461776599275E-4"/>
  </r>
  <r>
    <s v="liquid-ff-heatingoilFinland"/>
    <x v="8"/>
    <x v="8"/>
    <n v="0.55360053748947124"/>
    <n v="0.55194729152001321"/>
    <n v="0.54737312776572611"/>
    <n v="0.50281517604025683"/>
    <n v="0.5105392819169825"/>
    <n v="0.52479313855768661"/>
    <n v="0.44469527352872085"/>
    <n v="0.42261869263198254"/>
    <n v="0.42382106805148317"/>
    <n v="0.38566006605342612"/>
    <n v="0.29312739696622458"/>
    <n v="0.28488102963192358"/>
    <n v="0.27537608896449478"/>
    <n v="0.26438498624069084"/>
    <n v="0.25982502412664532"/>
    <n v="0.24955605861298427"/>
    <n v="0.24351727481694299"/>
    <n v="0.23562170886210565"/>
    <n v="0.18467844273415085"/>
    <n v="0.17885355090923927"/>
    <n v="0.19139512750786783"/>
    <n v="0.17684415570653744"/>
    <n v="0.1747804247390855"/>
    <n v="0.16882438195673297"/>
    <n v="0.16381884027426918"/>
    <n v="0.15563213604298343"/>
    <n v="0.14848361709399099"/>
    <n v="0.13593869810060855"/>
  </r>
  <r>
    <s v="solid-bioFinland"/>
    <x v="8"/>
    <x v="9"/>
    <n v="0.24987424409348591"/>
    <n v="0.24394183434559105"/>
    <n v="0.24591155639931433"/>
    <n v="0.26997584563922072"/>
    <n v="0.25894535347463776"/>
    <n v="0.25934165540585769"/>
    <n v="0.30902501159824469"/>
    <n v="0.32016260492947007"/>
    <n v="0.31533534683733078"/>
    <n v="0.3297263170423943"/>
    <n v="0.37567648494068123"/>
    <n v="0.38301551968981989"/>
    <n v="0.39057412031792338"/>
    <n v="0.38903017839875487"/>
    <n v="0.40053493300835274"/>
    <n v="0.4035059625968298"/>
    <n v="0.41036991334118311"/>
    <n v="0.41984807614767583"/>
    <n v="0.47906790333328647"/>
    <n v="0.48245636748996062"/>
    <n v="0.47541853904984399"/>
    <n v="0.48530292064913577"/>
    <n v="0.49030566188708113"/>
    <n v="0.49337866827403692"/>
    <n v="0.50138665965938189"/>
    <n v="0.49915891585061067"/>
    <n v="0.5061825534842076"/>
    <n v="0.48894060647704157"/>
  </r>
  <r>
    <s v="solid-ff-coalFinland"/>
    <x v="8"/>
    <x v="10"/>
    <n v="7.3146184184288586E-3"/>
    <n v="8.1271557307933916E-3"/>
    <n v="7.5099177470257603E-3"/>
    <n v="2.9482387690750568E-3"/>
    <n v="5.8473674725234128E-3"/>
    <n v="3.4719324355230365E-3"/>
    <n v="4.1355247579143075E-3"/>
    <n v="4.5403688952644411E-3"/>
    <n v="4.7096324202259539E-3"/>
    <n v="4.9281534431512607E-3"/>
    <n v="5.245026404597666E-3"/>
    <n v="5.2083628831584641E-3"/>
    <n v="4.992572941890986E-3"/>
    <n v="4.8245663508692345E-3"/>
    <n v="4.9663202949337933E-3"/>
    <n v="4.9820314346823323E-3"/>
    <n v="4.9766330909499813E-3"/>
    <n v="4.7445619567519706E-3"/>
    <n v="3.2306252237489291E-3"/>
    <n v="3.0171352495425487E-3"/>
    <n v="2.9530624994723708E-3"/>
    <n v="2.5192002865472738E-3"/>
    <n v="2.3352360901405119E-3"/>
    <n v="2.1827345919999117E-3"/>
    <n v="2.0404084698968758E-3"/>
    <n v="1.7729123741141353E-3"/>
    <n v="1.7449076465074263E-3"/>
    <n v="1.6085989824652517E-3"/>
  </r>
  <r>
    <s v="solid-wasteFinland"/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rance"/>
    <x v="9"/>
    <x v="0"/>
    <n v="9.129501321373884E-2"/>
    <n v="8.8806673490291754E-2"/>
    <n v="9.3392099577731549E-2"/>
    <n v="9.8597453953826117E-2"/>
    <n v="0.10625252053474304"/>
    <n v="0.10519429335836483"/>
    <n v="0.10574574515730693"/>
    <n v="0.11229632346398818"/>
    <n v="0.11280279884924393"/>
    <n v="0.11591763305412134"/>
    <n v="0.11265737083015186"/>
    <n v="0.11629016179175494"/>
    <n v="0.11958526031463285"/>
    <n v="0.12726908718897753"/>
    <n v="0.12622649581298415"/>
    <n v="0.11625003376240801"/>
    <n v="0.12319276479421029"/>
    <n v="0.12474195479966901"/>
    <n v="0.12982325028012576"/>
    <n v="0.11856823412700279"/>
    <n v="0.13501304517834578"/>
    <n v="0.11757714574212974"/>
    <n v="0.13765072932325509"/>
    <n v="0.14801511591808764"/>
    <n v="0.12955535583133457"/>
    <n v="0.14109964803235622"/>
    <n v="0.13924159073027917"/>
    <n v="0.14081815962522895"/>
  </r>
  <r>
    <s v="gas-bioFrance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rance"/>
    <x v="9"/>
    <x v="2"/>
    <n v="0.23462620281289023"/>
    <n v="0.24656071221942771"/>
    <n v="0.25669131421331348"/>
    <n v="0.26268527652059326"/>
    <n v="0.28766313486674783"/>
    <n v="0.27413170954503974"/>
    <n v="0.28567293413400457"/>
    <n v="0.2993098261513501"/>
    <n v="0.29037629667979709"/>
    <n v="0.30938079288711129"/>
    <n v="0.37742208603553551"/>
    <n v="0.3655793250297783"/>
    <n v="0.3942713198055362"/>
    <n v="0.37586313431134749"/>
    <n v="0.40334734343678785"/>
    <n v="0.40691672507625731"/>
    <n v="0.42323085629891116"/>
    <n v="0.41735755253296991"/>
    <n v="0.40952814232874923"/>
    <n v="0.41720919775509596"/>
    <n v="0.39914602471988481"/>
    <n v="0.4133925788067862"/>
    <n v="0.40081581256680326"/>
    <n v="0.39053259488830044"/>
    <n v="0.37283861947948072"/>
    <n v="0.37549361809357257"/>
    <n v="0.38426873215737256"/>
    <n v="0.3829181884255588"/>
  </r>
  <r>
    <s v="heat-ambientFrance"/>
    <x v="9"/>
    <x v="3"/>
    <n v="0"/>
    <n v="0"/>
    <n v="0"/>
    <n v="0"/>
    <n v="0"/>
    <n v="0"/>
    <n v="0"/>
    <n v="0"/>
    <n v="0"/>
    <n v="0"/>
    <n v="0"/>
    <n v="0"/>
    <n v="0"/>
    <n v="0"/>
    <n v="2.9846647109347472E-4"/>
    <n v="7.4673335839347285E-4"/>
    <n v="1.5287753814031233E-3"/>
    <n v="2.7980948999186388E-3"/>
    <n v="3.8705992605616154E-3"/>
    <n v="5.1594086960285133E-3"/>
    <n v="6.653019258271632E-3"/>
    <n v="7.7968796205802075E-3"/>
    <n v="8.7032744590470282E-3"/>
    <n v="9.5901598175925622E-3"/>
    <n v="1.1671580378328411E-2"/>
    <n v="1.2667049418439278E-2"/>
    <n v="1.4304770321192005E-2"/>
    <n v="1.5417699411517419E-2"/>
  </r>
  <r>
    <s v="heat-geothermalFrance"/>
    <x v="9"/>
    <x v="4"/>
    <n v="4.2258375526661946E-3"/>
    <n v="3.72932814775385E-3"/>
    <n v="4.339220147544824E-3"/>
    <n v="4.3770141004007557E-3"/>
    <n v="4.8664165835516837E-3"/>
    <n v="5.1781607377618267E-3"/>
    <n v="4.5976120076165004E-3"/>
    <n v="4.8646105544667929E-3"/>
    <n v="4.6873772768446778E-3"/>
    <n v="4.5993125743478292E-3"/>
    <n v="4.4786533772225084E-3"/>
    <n v="4.1369507567240475E-3"/>
    <n v="2.8670831471711141E-3"/>
    <n v="2.7712175809977025E-3"/>
    <n v="2.6625788216112656E-3"/>
    <n v="0"/>
    <n v="0"/>
    <n v="0"/>
    <n v="0"/>
    <n v="0"/>
    <n v="0"/>
    <n v="0"/>
    <n v="0"/>
    <n v="0"/>
    <n v="0"/>
    <n v="0"/>
    <n v="0"/>
    <n v="0"/>
  </r>
  <r>
    <s v="heat-solarFrance"/>
    <x v="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rance"/>
    <x v="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France"/>
    <x v="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France"/>
    <x v="9"/>
    <x v="8"/>
    <n v="0.32816301792130154"/>
    <n v="0.30678259735415025"/>
    <n v="0.30204094207040638"/>
    <n v="0.29195240467707917"/>
    <n v="0.28355479456947741"/>
    <n v="0.29182394905117132"/>
    <n v="0.2826407636313199"/>
    <n v="0.28130863480532831"/>
    <n v="0.3001451822021638"/>
    <n v="0.29508590735022544"/>
    <n v="0.25872929086195262"/>
    <n v="0.27793828591036218"/>
    <n v="0.25529213672035289"/>
    <n v="0.25945381254848238"/>
    <n v="0.24331437436804598"/>
    <n v="0.25142448111467908"/>
    <n v="0.23750126139728855"/>
    <n v="0.22318830148719682"/>
    <n v="0.23395352011351644"/>
    <n v="0.22842075917572455"/>
    <n v="0.20477121025262865"/>
    <n v="0.20675451271654324"/>
    <n v="0.19384011443843563"/>
    <n v="0.18435015725497791"/>
    <n v="0.1976388336364216"/>
    <n v="0.18575504234808882"/>
    <n v="0.17020680684183048"/>
    <n v="0.17337620835435436"/>
  </r>
  <r>
    <s v="solid-bioFrance"/>
    <x v="9"/>
    <x v="9"/>
    <n v="0.30362233055224952"/>
    <n v="0.31826101415921482"/>
    <n v="0.31404354859374428"/>
    <n v="0.31433605666608821"/>
    <n v="0.2935597013700692"/>
    <n v="0.30119069012197225"/>
    <n v="0.29939626059556734"/>
    <n v="0.28150787644691755"/>
    <n v="0.27419495337104993"/>
    <n v="0.25815771722008451"/>
    <n v="0.233254848108393"/>
    <n v="0.22376205667739987"/>
    <n v="0.21902206850001621"/>
    <n v="0.22622019969922183"/>
    <n v="0.21640380655270783"/>
    <n v="0.21749441331862429"/>
    <n v="0.20736191784244384"/>
    <n v="0.22399245140582644"/>
    <n v="0.2149758208459577"/>
    <n v="0.22381998695342481"/>
    <n v="0.24694903378713523"/>
    <n v="0.25277512521890722"/>
    <n v="0.25733585275613241"/>
    <n v="0.2658831703806942"/>
    <n v="0.28672563855481842"/>
    <n v="0.28346809644057164"/>
    <n v="0.29047911660922698"/>
    <n v="0.28604027621470463"/>
  </r>
  <r>
    <s v="solid-ff-coalFrance"/>
    <x v="9"/>
    <x v="10"/>
    <n v="3.8067597947153697E-2"/>
    <n v="3.5859674629161634E-2"/>
    <n v="2.9492875397259477E-2"/>
    <n v="2.8051794082012537E-2"/>
    <n v="2.4103432075410818E-2"/>
    <n v="2.2481197185690232E-2"/>
    <n v="2.1946684474184484E-2"/>
    <n v="2.0712728577949206E-2"/>
    <n v="1.7793391620900566E-2"/>
    <n v="1.6858636914109593E-2"/>
    <n v="1.345775078674458E-2"/>
    <n v="1.2293219833980676E-2"/>
    <n v="8.9621315122908555E-3"/>
    <n v="8.4225486709731227E-3"/>
    <n v="7.7469345367696093E-3"/>
    <n v="7.1676133696381029E-3"/>
    <n v="7.1844242857432234E-3"/>
    <n v="7.92164487441906E-3"/>
    <n v="7.8486671710891725E-3"/>
    <n v="6.8224132927233736E-3"/>
    <n v="7.4676668037338785E-3"/>
    <n v="1.7037578950533114E-3"/>
    <n v="1.6542164563264972E-3"/>
    <n v="1.6288017403473536E-3"/>
    <n v="1.5699721196161141E-3"/>
    <n v="1.5165456669715208E-3"/>
    <n v="1.4989833400987451E-3"/>
    <n v="1.4294679686359347E-3"/>
  </r>
  <r>
    <s v="solid-wasteFrance"/>
    <x v="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ermany"/>
    <x v="10"/>
    <x v="0"/>
    <n v="6.3837486798437162E-2"/>
    <n v="5.4222048407699078E-2"/>
    <n v="5.7748136313636143E-2"/>
    <n v="5.4934972732258232E-2"/>
    <n v="5.683133226274828E-2"/>
    <n v="5.6044502717635086E-2"/>
    <n v="5.3685751865036754E-2"/>
    <n v="5.2567047093004485E-2"/>
    <n v="5.3683227868496212E-2"/>
    <n v="5.8759977817150644E-2"/>
    <n v="5.7932403886175071E-2"/>
    <n v="5.7241844283449451E-2"/>
    <n v="6.1861497375906731E-2"/>
    <n v="6.3166505865753023E-2"/>
    <n v="6.9843074737153579E-2"/>
    <n v="6.998125124563373E-2"/>
    <n v="6.6433728595857833E-2"/>
    <n v="7.6101833564014343E-2"/>
    <n v="6.309773746173071E-2"/>
    <n v="6.4391317105935555E-2"/>
    <n v="6.5971052153321733E-2"/>
    <n v="7.0442582780725321E-2"/>
    <n v="6.9397004424883613E-2"/>
    <n v="6.9982176422740641E-2"/>
    <n v="7.0557766605204353E-2"/>
    <n v="7.0399924628812255E-2"/>
    <n v="6.5769052394608854E-2"/>
    <n v="6.700531677723387E-2"/>
  </r>
  <r>
    <s v="gas-bioGermany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29786536063941E-3"/>
  </r>
  <r>
    <s v="gas-ff-naturalGermany"/>
    <x v="10"/>
    <x v="2"/>
    <n v="0.28743519862535311"/>
    <n v="0.32202149277296005"/>
    <n v="0.34628355232316915"/>
    <n v="0.36215815552569031"/>
    <n v="0.37292521328706796"/>
    <n v="0.40040776629592029"/>
    <n v="0.42849078314393668"/>
    <n v="0.39515685291494618"/>
    <n v="0.40728638502094977"/>
    <n v="0.43529797854172736"/>
    <n v="0.44506004403611082"/>
    <n v="0.43380661556958144"/>
    <n v="0.45491171603197239"/>
    <n v="0.45538518589067289"/>
    <n v="0.46618348117828667"/>
    <n v="0.45898453745571932"/>
    <n v="0.44010609928343286"/>
    <n v="0.49623214359732959"/>
    <n v="0.45837156249683608"/>
    <n v="0.47157852710435078"/>
    <n v="0.47956463460717341"/>
    <n v="0.46316950507169519"/>
    <n v="0.47641772063598348"/>
    <n v="0.4741913858103588"/>
    <n v="0.45410239072104103"/>
    <n v="0.47417776876791218"/>
    <n v="0.50220983987211187"/>
    <n v="0.49404163690466241"/>
  </r>
  <r>
    <s v="heat-ambientGermany"/>
    <x v="1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75650632759244E-3"/>
  </r>
  <r>
    <s v="heat-geothermalGermany"/>
    <x v="10"/>
    <x v="4"/>
    <n v="0"/>
    <n v="0"/>
    <n v="0"/>
    <n v="0"/>
    <n v="0"/>
    <n v="0"/>
    <n v="0"/>
    <n v="0"/>
    <n v="0"/>
    <n v="0"/>
    <n v="0"/>
    <n v="0"/>
    <n v="0"/>
    <n v="3.4963061287932761E-5"/>
    <n v="9.0021767579889038E-5"/>
    <n v="1.7164734190430029E-4"/>
    <n v="1.0290112528037107E-4"/>
    <n v="1.2296193473152983E-4"/>
    <n v="1.4896769425146286E-4"/>
    <n v="2.2280640899947817E-4"/>
    <n v="3.5517888750640809E-4"/>
    <n v="4.8188050094900213E-4"/>
    <n v="5.9425887258991402E-4"/>
    <n v="5.7618641357591767E-4"/>
    <n v="6.6517849470142934E-4"/>
    <n v="7.1883532652766734E-4"/>
    <n v="9.2307088565720362E-4"/>
    <n v="8.3106468121626066E-4"/>
  </r>
  <r>
    <s v="heat-solarGermany"/>
    <x v="1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ermany"/>
    <x v="1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686872229976487E-6"/>
  </r>
  <r>
    <s v="liquid-bio-gasolineGermany"/>
    <x v="1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ermany"/>
    <x v="10"/>
    <x v="8"/>
    <n v="0.38639745332050851"/>
    <n v="0.44219084343975268"/>
    <n v="0.46025957255293037"/>
    <n v="0.45918479459184258"/>
    <n v="0.45021313521237283"/>
    <n v="0.44599284445639598"/>
    <n v="0.42749603260779706"/>
    <n v="0.44402154316909537"/>
    <n v="0.43746598231614126"/>
    <n v="0.40122442149333026"/>
    <n v="0.38928376140829796"/>
    <n v="0.40986883463707746"/>
    <n v="0.38154009198914951"/>
    <n v="0.37087008167672314"/>
    <n v="0.35291706916263521"/>
    <n v="0.35627688475642738"/>
    <n v="0.37297070252587089"/>
    <n v="0.28030032876855715"/>
    <n v="0.34865564061346899"/>
    <n v="0.31734314744777398"/>
    <n v="0.2950134994388211"/>
    <n v="0.29903642265558988"/>
    <n v="0.29749854992695529"/>
    <n v="0.30620484909877804"/>
    <n v="0.31975165263961031"/>
    <n v="0.29351117979361535"/>
    <n v="0.26759438226391624"/>
    <n v="0.27156491248935416"/>
  </r>
  <r>
    <s v="solid-bioGermany"/>
    <x v="10"/>
    <x v="9"/>
    <n v="5.0286649455686387E-2"/>
    <n v="4.8097567672433131E-2"/>
    <n v="5.0954657082158482E-2"/>
    <n v="4.7207697901387242E-2"/>
    <n v="4.9449086541197333E-2"/>
    <n v="4.7751030184086309E-2"/>
    <n v="4.3363069049658864E-2"/>
    <n v="7.3133102427171928E-2"/>
    <n v="7.7731004790056457E-2"/>
    <n v="8.3008541723342003E-2"/>
    <n v="8.8541285330131211E-2"/>
    <n v="8.1973834448110891E-2"/>
    <n v="8.6930040362989361E-2"/>
    <n v="9.5569827575745767E-2"/>
    <n v="9.8197251880237466E-2"/>
    <n v="0.10149584007814785"/>
    <n v="0.10590515998999095"/>
    <n v="0.12828375866336519"/>
    <n v="0.11487261543645784"/>
    <n v="0.131329392591782"/>
    <n v="0.13732855921265472"/>
    <n v="0.1444806185875552"/>
    <n v="0.13823807426861306"/>
    <n v="0.13326505267990063"/>
    <n v="0.13928550232032566"/>
    <n v="0.1453760959864098"/>
    <n v="0.15061485460392313"/>
    <n v="0.14791478197862273"/>
  </r>
  <r>
    <s v="solid-ff-coalGermany"/>
    <x v="10"/>
    <x v="10"/>
    <n v="0.2120432118000149"/>
    <n v="0.13346804770715512"/>
    <n v="8.4754081728105862E-2"/>
    <n v="7.6514379248821596E-2"/>
    <n v="7.0581232696613511E-2"/>
    <n v="4.9803856345962301E-2"/>
    <n v="4.696436333357068E-2"/>
    <n v="3.5121454395782285E-2"/>
    <n v="2.383340000435644E-2"/>
    <n v="2.170908042444971E-2"/>
    <n v="1.9182505339284936E-2"/>
    <n v="1.7108871061780797E-2"/>
    <n v="1.475665423998207E-2"/>
    <n v="1.4973435929817395E-2"/>
    <n v="1.2769101274107176E-2"/>
    <n v="1.3089839122167461E-2"/>
    <n v="1.4481408479567021E-2"/>
    <n v="1.8958973472002382E-2"/>
    <n v="1.4853476297254909E-2"/>
    <n v="1.5134809341158208E-2"/>
    <n v="2.1767075700522699E-2"/>
    <n v="2.2388990403485562E-2"/>
    <n v="1.7854391870974776E-2"/>
    <n v="1.5780349574646087E-2"/>
    <n v="1.5637509219117305E-2"/>
    <n v="1.5816195496722744E-2"/>
    <n v="1.2888799979782824E-2"/>
    <n v="1.2586574764805316E-2"/>
  </r>
  <r>
    <s v="solid-wasteGermany"/>
    <x v="1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reece"/>
    <x v="11"/>
    <x v="0"/>
    <n v="1.4369154632389096E-2"/>
    <n v="1.5787749601067429E-2"/>
    <n v="1.700065141629439E-2"/>
    <n v="1.683298211836607E-2"/>
    <n v="1.7402056089739833E-2"/>
    <n v="1.7684319341026416E-2"/>
    <n v="1.5052079411527286E-2"/>
    <n v="1.4744099988912338E-2"/>
    <n v="1.4558768283717076E-2"/>
    <n v="1.5549213438344853E-2"/>
    <n v="1.5344283797593382E-2"/>
    <n v="1.5074922934959467E-2"/>
    <n v="2.104337507355758E-2"/>
    <n v="2.3859177129229914E-2"/>
    <n v="2.4021800415227928E-2"/>
    <n v="2.1563964364269179E-2"/>
    <n v="2.8074848254780013E-2"/>
    <n v="3.397460856347731E-2"/>
    <n v="3.4975705090032845E-2"/>
    <n v="3.8228329923405788E-2"/>
    <n v="4.0455976023645743E-2"/>
    <n v="3.1609700605304575E-2"/>
    <n v="4.8800226040024867E-2"/>
    <n v="4.6068923436486282E-2"/>
    <n v="4.512670408302881E-2"/>
    <n v="5.3733579210719418E-2"/>
    <n v="6.9097512971521738E-2"/>
    <n v="6.7303857683453858E-2"/>
  </r>
  <r>
    <s v="gas-bioGreece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Greece"/>
    <x v="11"/>
    <x v="2"/>
    <n v="3.3186438376210333E-3"/>
    <n v="3.1381848029358784E-3"/>
    <n v="3.3949385018358798E-3"/>
    <n v="3.2187996715952725E-3"/>
    <n v="2.9213889764526206E-3"/>
    <n v="2.7541661067603351E-3"/>
    <n v="2.156469744447889E-3"/>
    <n v="2.0855185887592629E-3"/>
    <n v="1.6556019301547282E-3"/>
    <n v="1.5587797131155318E-3"/>
    <n v="1.2781901407392395E-3"/>
    <n v="1.2961435991716377E-3"/>
    <n v="2.0360478358237345E-3"/>
    <n v="3.9297598873154838E-3"/>
    <n v="7.4229012748792348E-3"/>
    <n v="1.5235211463188094E-2"/>
    <n v="2.9250142345851837E-2"/>
    <n v="3.8721004098393678E-2"/>
    <n v="4.7577326486928119E-2"/>
    <n v="6.4152569926061345E-2"/>
    <n v="6.6098290443338856E-2"/>
    <n v="7.3051098153428515E-2"/>
    <n v="7.1854255782883528E-2"/>
    <n v="7.5518520516346277E-2"/>
    <n v="7.4841059045281114E-2"/>
    <n v="9.7456087629993388E-2"/>
    <n v="0.10262831368485291"/>
    <n v="0.11084067513652904"/>
  </r>
  <r>
    <s v="heat-ambientGreece"/>
    <x v="1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70676270366758E-3"/>
  </r>
  <r>
    <s v="heat-geothermalGreece"/>
    <x v="11"/>
    <x v="4"/>
    <n v="0"/>
    <n v="0"/>
    <n v="0"/>
    <n v="0"/>
    <n v="0"/>
    <n v="0"/>
    <n v="0"/>
    <n v="0"/>
    <n v="0"/>
    <n v="0"/>
    <n v="0"/>
    <n v="0"/>
    <n v="0"/>
    <n v="0"/>
    <n v="4.4952522220606682E-5"/>
    <n v="5.0272578045402203E-5"/>
    <n v="5.1298118962514856E-5"/>
    <n v="5.423900194753593E-5"/>
    <n v="5.7790890597611779E-5"/>
    <n v="6.6347382375887715E-5"/>
    <n v="7.2261546006931906E-5"/>
    <n v="5.4259062811196399E-5"/>
    <n v="6.274162769748698E-5"/>
    <n v="7.9989370593404105E-5"/>
    <n v="6.6398877048973781E-5"/>
    <n v="4.965485687399418E-5"/>
    <n v="0"/>
    <n v="0"/>
  </r>
  <r>
    <s v="heat-solarGreece"/>
    <x v="1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reece"/>
    <x v="1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Greece"/>
    <x v="1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reece"/>
    <x v="11"/>
    <x v="8"/>
    <n v="0.63878665317146244"/>
    <n v="0.63505613157095719"/>
    <n v="0.62882746316227156"/>
    <n v="0.62832232421993761"/>
    <n v="0.63077060190158574"/>
    <n v="0.64404974510787993"/>
    <n v="0.71370954720444002"/>
    <n v="0.722106352620694"/>
    <n v="0.73467864055051157"/>
    <n v="0.73431378504426659"/>
    <n v="0.74995634098322517"/>
    <n v="0.76397021996212877"/>
    <n v="0.76873815458228678"/>
    <n v="0.7924921281151891"/>
    <n v="0.78176510336891458"/>
    <n v="0.78067996739708267"/>
    <n v="0.75748868735284947"/>
    <n v="0.71617295387147106"/>
    <n v="0.73425661721376734"/>
    <n v="0.71358530239154827"/>
    <n v="0.6863833619842834"/>
    <n v="0.68900663086617864"/>
    <n v="0.58985629780478976"/>
    <n v="0.46989103297434781"/>
    <n v="0.48682083162221079"/>
    <n v="0.53656308086624094"/>
    <n v="0.51976558607818657"/>
    <n v="0.50514282616246686"/>
  </r>
  <r>
    <s v="solid-bioGreece"/>
    <x v="11"/>
    <x v="9"/>
    <n v="0.33365283605054047"/>
    <n v="0.33218117722541796"/>
    <n v="0.33754423775992543"/>
    <n v="0.33839249170980384"/>
    <n v="0.33540020082973482"/>
    <n v="0.32378063668261842"/>
    <n v="0.25883109199048521"/>
    <n v="0.25006571909493813"/>
    <n v="0.24018155083736342"/>
    <n v="0.24296966694110445"/>
    <n v="0.22756560345748347"/>
    <n v="0.2144674677223869"/>
    <n v="0.20637086963250945"/>
    <n v="0.17827268700841786"/>
    <n v="0.1853354813746724"/>
    <n v="0.18122908681888836"/>
    <n v="0.1847693805395596"/>
    <n v="0.21058440554872618"/>
    <n v="0.18137742860391334"/>
    <n v="0.18270810420240274"/>
    <n v="0.20679429887442258"/>
    <n v="0.20608268866333282"/>
    <n v="0.28940711281119208"/>
    <n v="0.40836654574352677"/>
    <n v="0.39289800269689534"/>
    <n v="0.31189932180813823"/>
    <n v="0.30836810321219488"/>
    <n v="0.3119888474507318"/>
  </r>
  <r>
    <s v="solid-ff-coalGreece"/>
    <x v="11"/>
    <x v="10"/>
    <n v="9.8727123079869611E-3"/>
    <n v="1.3836756799621618E-2"/>
    <n v="1.3232709159672684E-2"/>
    <n v="1.3233402280297287E-2"/>
    <n v="1.3505752202486883E-2"/>
    <n v="1.173113276171492E-2"/>
    <n v="1.0250811649099606E-2"/>
    <n v="1.0998309706696262E-2"/>
    <n v="8.9254383982532142E-3"/>
    <n v="5.6085548631685722E-3"/>
    <n v="5.8555816209587257E-3"/>
    <n v="5.191245781353257E-3"/>
    <n v="1.8115528758224017E-3"/>
    <n v="1.4462478598476569E-3"/>
    <n v="1.4097610440851373E-3"/>
    <n v="1.2414973785262625E-3"/>
    <n v="3.6564338799653933E-4"/>
    <n v="4.9278891598418333E-4"/>
    <n v="1.7551317147608623E-3"/>
    <n v="1.2593461742058689E-3"/>
    <n v="1.9581112830251981E-4"/>
    <n v="1.9562264894444501E-4"/>
    <n v="1.9365933412407183E-5"/>
    <n v="7.4987958699441535E-5"/>
    <n v="2.4700367553489872E-4"/>
    <n v="2.9827562803391488E-4"/>
    <n v="1.4048405324378852E-4"/>
    <n v="3.1672593978172527E-4"/>
  </r>
  <r>
    <s v="solid-wasteGreece"/>
    <x v="1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Hungary"/>
    <x v="12"/>
    <x v="0"/>
    <n v="6.6803992046690644E-2"/>
    <n v="6.9309630237689129E-2"/>
    <n v="8.4216024150517169E-2"/>
    <n v="7.8683229516706213E-2"/>
    <n v="8.0629630328677107E-2"/>
    <n v="8.4693635782511795E-2"/>
    <n v="8.829144809794702E-2"/>
    <n v="9.2409948128334252E-2"/>
    <n v="9.9948351197516272E-2"/>
    <n v="9.5246916701304571E-2"/>
    <n v="9.7043233618113289E-2"/>
    <n v="9.0774220296611585E-2"/>
    <n v="9.4053695634111575E-2"/>
    <n v="9.3306168112030921E-2"/>
    <n v="9.6182500814742972E-2"/>
    <n v="8.2853389132867536E-2"/>
    <n v="9.0345124545254923E-2"/>
    <n v="8.574060350998633E-2"/>
    <n v="8.8719631870356919E-2"/>
    <n v="7.6486261024096988E-2"/>
    <n v="5.0765578781600873E-2"/>
    <n v="3.4823727762255861E-2"/>
    <n v="1.6265374268067439E-2"/>
    <n v="1.5313600444450917E-2"/>
    <n v="1.7474565557824145E-2"/>
    <n v="2.3364579731715296E-2"/>
    <n v="2.2947423898365807E-2"/>
    <n v="2.3195524861030454E-2"/>
  </r>
  <r>
    <s v="gas-bioHungary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Hungary"/>
    <x v="12"/>
    <x v="2"/>
    <n v="0.30221532017364999"/>
    <n v="0.3498233018070559"/>
    <n v="0.39578105877548481"/>
    <n v="0.46754178760182186"/>
    <n v="0.4883281965373566"/>
    <n v="0.57870496212226097"/>
    <n v="0.64118133518353881"/>
    <n v="0.66145582705896777"/>
    <n v="0.67807370231636166"/>
    <n v="0.69242356020122353"/>
    <n v="0.69386436006470176"/>
    <n v="0.70266244799237265"/>
    <n v="0.70360009366356657"/>
    <n v="0.72843306386144213"/>
    <n v="0.73187449230008006"/>
    <n v="0.67912415171085516"/>
    <n v="0.65189421376193191"/>
    <n v="0.62901905240620226"/>
    <n v="0.66040665478215643"/>
    <n v="0.59394831053597763"/>
    <n v="0.587551624742219"/>
    <n v="0.53657535767250775"/>
    <n v="0.50501031762744208"/>
    <n v="0.48059960100391985"/>
    <n v="0.5061379586042607"/>
    <n v="0.52451465914375839"/>
    <n v="0.54263731220026212"/>
    <n v="0.56640883284767496"/>
  </r>
  <r>
    <s v="heat-ambientHungary"/>
    <x v="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083346330908746E-4"/>
  </r>
  <r>
    <s v="heat-geothermalHungary"/>
    <x v="1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Hungary"/>
    <x v="1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Hungary"/>
    <x v="1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Hungary"/>
    <x v="1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Hungary"/>
    <x v="12"/>
    <x v="8"/>
    <n v="0.17604865591160818"/>
    <n v="0.15889198230181742"/>
    <n v="0.23128022371632986"/>
    <n v="0.15665269516295011"/>
    <n v="0.16021343849317612"/>
    <n v="7.0862714591170162E-2"/>
    <n v="2.2873290190794888E-2"/>
    <n v="1.3941945380328866E-2"/>
    <n v="8.1215555863280216E-3"/>
    <n v="7.852083585122023E-3"/>
    <n v="7.454884438992458E-3"/>
    <n v="1.0492449772803992E-2"/>
    <n v="6.9048821553302983E-3"/>
    <n v="2.2533535846388018E-3"/>
    <n v="2.2604905611148477E-3"/>
    <n v="4.2630884220944528E-4"/>
    <n v="0"/>
    <n v="0"/>
    <n v="0"/>
    <n v="0"/>
    <n v="0"/>
    <n v="0"/>
    <n v="0"/>
    <n v="3.7005667754226197E-5"/>
    <n v="4.4114614623895674E-5"/>
    <n v="3.928600694750628E-5"/>
    <n v="0"/>
    <n v="0"/>
  </r>
  <r>
    <s v="solid-bioHungary"/>
    <x v="12"/>
    <x v="9"/>
    <n v="0.11616140198406817"/>
    <n v="0.10432813944647906"/>
    <n v="0.11832770543948054"/>
    <n v="0.12694900897611933"/>
    <n v="0.1299227143937009"/>
    <n v="0.13924394254698244"/>
    <n v="0.13656938108181504"/>
    <n v="0.14063624233728095"/>
    <n v="0.15308173526248575"/>
    <n v="0.15190731353344844"/>
    <n v="0.14758298030992451"/>
    <n v="0.14719684383230011"/>
    <n v="0.13872355552552332"/>
    <n v="0.12283176025668044"/>
    <n v="0.11367386231866365"/>
    <n v="0.18856557336937968"/>
    <n v="0.20940259758934926"/>
    <n v="0.25373055642988102"/>
    <n v="0.2125008786171072"/>
    <n v="0.29849949022667654"/>
    <n v="0.33017142742725608"/>
    <n v="0.39152702337136613"/>
    <n v="0.44480990578409568"/>
    <n v="0.47351676191453085"/>
    <n v="0.44922607788561247"/>
    <n v="0.42999098906541905"/>
    <n v="0.40707772729406694"/>
    <n v="0.37842021375976037"/>
  </r>
  <r>
    <s v="solid-ff-coalHungary"/>
    <x v="12"/>
    <x v="10"/>
    <n v="0.33877062988398299"/>
    <n v="0.31764694620695844"/>
    <n v="0.17039498791818775"/>
    <n v="0.17017327874240248"/>
    <n v="0.14090602024708926"/>
    <n v="0.12649474495707458"/>
    <n v="0.11108454544590435"/>
    <n v="9.1556037095088083E-2"/>
    <n v="6.0774655637308307E-2"/>
    <n v="5.2570125978901441E-2"/>
    <n v="5.4054541568268361E-2"/>
    <n v="4.8874038105911788E-2"/>
    <n v="5.671777302146834E-2"/>
    <n v="5.3175654185207685E-2"/>
    <n v="5.6008654005398485E-2"/>
    <n v="4.9030576944688188E-2"/>
    <n v="4.8358064103463876E-2"/>
    <n v="3.1509787653930331E-2"/>
    <n v="3.8372834730379612E-2"/>
    <n v="3.1065938213248812E-2"/>
    <n v="3.1511369048924091E-2"/>
    <n v="3.7073891193870182E-2"/>
    <n v="3.3914402320394908E-2"/>
    <n v="3.0533030969344212E-2"/>
    <n v="2.7117283337678912E-2"/>
    <n v="2.2090486052159762E-2"/>
    <n v="2.7337536607305053E-2"/>
    <n v="3.1614595068225129E-2"/>
  </r>
  <r>
    <s v="solid-wasteHungary"/>
    <x v="1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reland"/>
    <x v="13"/>
    <x v="0"/>
    <n v="4.1294386470054387E-2"/>
    <n v="4.4694186159310118E-2"/>
    <n v="5.253872641329272E-2"/>
    <n v="5.3306105589205455E-2"/>
    <n v="5.5139970177380725E-2"/>
    <n v="5.5767077154782692E-2"/>
    <n v="5.7084379298654286E-2"/>
    <n v="6.0569951200644512E-2"/>
    <n v="5.7674140047833299E-2"/>
    <n v="6.359933886916988E-2"/>
    <n v="6.6551104832917138E-2"/>
    <n v="7.2119662479540242E-2"/>
    <n v="6.2513619288948066E-2"/>
    <n v="6.7637918450322757E-2"/>
    <n v="7.4206089084493068E-2"/>
    <n v="7.0816963684308218E-2"/>
    <n v="8.097928528027408E-2"/>
    <n v="7.4248415228945222E-2"/>
    <n v="7.3798240014054148E-2"/>
    <n v="5.5482896743595245E-2"/>
    <n v="6.4835514684429579E-2"/>
    <n v="6.6184732848822175E-2"/>
    <n v="6.4996783025142904E-2"/>
    <n v="7.3095515121314403E-2"/>
    <n v="7.799346927314256E-2"/>
    <n v="8.4133595581636189E-2"/>
    <n v="8.5731851749657542E-2"/>
    <n v="9.046331159286132E-2"/>
  </r>
  <r>
    <s v="gas-bioIreland"/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reland"/>
    <x v="13"/>
    <x v="2"/>
    <n v="7.1989429512421876E-2"/>
    <n v="9.2819968472221751E-2"/>
    <n v="0.11246472632843461"/>
    <n v="0.12578004155901121"/>
    <n v="0.13632224909787671"/>
    <n v="0.13846954395091055"/>
    <n v="0.15483012105929408"/>
    <n v="0.15113047119731779"/>
    <n v="0.16351819754849276"/>
    <n v="0.18599786731782636"/>
    <n v="0.20613853297350457"/>
    <n v="0.2129133440687106"/>
    <n v="0.21417660455160237"/>
    <n v="0.23095027132986387"/>
    <n v="0.245775274931647"/>
    <n v="0.24089376123660239"/>
    <n v="0.24077723978458371"/>
    <n v="0.23756271043907268"/>
    <n v="0.24620959644200691"/>
    <n v="0.2346223261552533"/>
    <n v="0.25391073896643873"/>
    <n v="0.24750573875130782"/>
    <n v="0.26162997659443232"/>
    <n v="0.26020538128474635"/>
    <n v="0.25129024861797605"/>
    <n v="0.24658776500985843"/>
    <n v="0.24553909892509276"/>
    <n v="0.25357482917916635"/>
  </r>
  <r>
    <s v="heat-ambientIreland"/>
    <x v="1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Ireland"/>
    <x v="1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Ireland"/>
    <x v="1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reland"/>
    <x v="1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Ireland"/>
    <x v="1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reland"/>
    <x v="13"/>
    <x v="8"/>
    <n v="0.14009518332986132"/>
    <n v="0.15237307842010556"/>
    <n v="0.1663564857791997"/>
    <n v="0.17487309471583237"/>
    <n v="0.23536951532399208"/>
    <n v="0.29016473622379574"/>
    <n v="0.29737200374125561"/>
    <n v="0.32934686795530072"/>
    <n v="0.33707159304830875"/>
    <n v="0.41065369038914817"/>
    <n v="0.3967293696380953"/>
    <n v="0.41036469850996216"/>
    <n v="0.42775102297044559"/>
    <n v="0.43062467596393195"/>
    <n v="0.43581791445769874"/>
    <n v="0.43443088271075375"/>
    <n v="0.44965941623012018"/>
    <n v="0.44920157223195295"/>
    <n v="0.45470869916146589"/>
    <n v="0.46932642879687714"/>
    <n v="0.4675515068744886"/>
    <n v="0.44025505881228649"/>
    <n v="0.4334196025714433"/>
    <n v="0.4160255637591696"/>
    <n v="0.43891762258824435"/>
    <n v="0.45568568726611408"/>
    <n v="0.46873462735739951"/>
    <n v="0.47035434659943937"/>
  </r>
  <r>
    <s v="solid-bioIreland"/>
    <x v="13"/>
    <x v="9"/>
    <n v="2.3232598750268958E-2"/>
    <n v="2.1357132416650854E-2"/>
    <n v="1.9221898746942259E-2"/>
    <n v="1.969394010633372E-2"/>
    <n v="1.8763804450291542E-2"/>
    <n v="1.7413181946149763E-2"/>
    <n v="1.5316819583870978E-2"/>
    <n v="1.4379938154726667E-2"/>
    <n v="1.367646802607439E-2"/>
    <n v="9.8589084758190608E-3"/>
    <n v="9.3578249889849086E-3"/>
    <n v="8.3104603247284182E-3"/>
    <n v="8.4357208034205738E-3"/>
    <n v="7.5310841452975513E-3"/>
    <n v="6.9659971952613052E-3"/>
    <n v="7.1835724021585279E-3"/>
    <n v="7.2316229513561918E-3"/>
    <n v="1.0660241586828044E-2"/>
    <n v="8.4238600464819745E-3"/>
    <n v="1.1249582741712573E-2"/>
    <n v="1.0669173554277978E-2"/>
    <n v="1.117657208905749E-2"/>
    <n v="1.3850318547848597E-2"/>
    <n v="1.3649532364329685E-2"/>
    <n v="1.3429562951907094E-2"/>
    <n v="1.5832313333001172E-2"/>
    <n v="1.5910248011218216E-2"/>
    <n v="1.3980804983952693E-2"/>
  </r>
  <r>
    <s v="solid-ff-coalIreland"/>
    <x v="13"/>
    <x v="10"/>
    <n v="0.72338840193739351"/>
    <n v="0.68875563453171174"/>
    <n v="0.6494181627321306"/>
    <n v="0.62634681802961734"/>
    <n v="0.55440446095045892"/>
    <n v="0.49818546072436121"/>
    <n v="0.47539667631692506"/>
    <n v="0.44457277149201047"/>
    <n v="0.42805960132929088"/>
    <n v="0.32989019494803645"/>
    <n v="0.32122316756649799"/>
    <n v="0.29629183461705844"/>
    <n v="0.28712303238558345"/>
    <n v="0.26325605011058389"/>
    <n v="0.23723472433089998"/>
    <n v="0.24667481996617718"/>
    <n v="0.22135243575366587"/>
    <n v="0.22832706051320117"/>
    <n v="0.21685960433599114"/>
    <n v="0.22931876556256184"/>
    <n v="0.20303306592036505"/>
    <n v="0.23487789749852594"/>
    <n v="0.22610331926113292"/>
    <n v="0.23702400747043981"/>
    <n v="0.21836909656872988"/>
    <n v="0.19776063880939015"/>
    <n v="0.18408417395663201"/>
    <n v="0.17162670764458018"/>
  </r>
  <r>
    <s v="solid-wasteIreland"/>
    <x v="1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taly"/>
    <x v="14"/>
    <x v="0"/>
    <n v="2.806659683893685E-2"/>
    <n v="2.683183975510375E-2"/>
    <n v="2.910012052816309E-2"/>
    <n v="2.9980430900434028E-2"/>
    <n v="3.4390925075989648E-2"/>
    <n v="3.1289698113768458E-2"/>
    <n v="3.1050896323228595E-2"/>
    <n v="3.2357789562182396E-2"/>
    <n v="3.1073621425241307E-2"/>
    <n v="3.0526141847957919E-2"/>
    <n v="3.2143153840254117E-2"/>
    <n v="3.1502934377671911E-2"/>
    <n v="3.0668480051508306E-2"/>
    <n v="3.0845464139775212E-2"/>
    <n v="3.5354202242790608E-2"/>
    <n v="2.8857050018586131E-2"/>
    <n v="2.2887991277585191E-2"/>
    <n v="1.5418955795570918E-2"/>
    <n v="1.4671052199267868E-2"/>
    <n v="1.3944020268259437E-2"/>
    <n v="1.5177079465799846E-2"/>
    <n v="2.0171929359450096E-2"/>
    <n v="1.320847178219482E-2"/>
    <n v="1.436535538656496E-2"/>
    <n v="1.2398443474660979E-2"/>
    <n v="2.0410742823812486E-2"/>
    <n v="2.0029914145352764E-2"/>
    <n v="1.9918696156974672E-2"/>
  </r>
  <r>
    <s v="gas-bioItaly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taly"/>
    <x v="14"/>
    <x v="2"/>
    <n v="0.53057167975299357"/>
    <n v="0.56158776850598924"/>
    <n v="0.5784290628367692"/>
    <n v="0.61793153257391309"/>
    <n v="0.64397616523933399"/>
    <n v="0.63862572460268052"/>
    <n v="0.65163082901748748"/>
    <n v="0.647933919630305"/>
    <n v="0.65645392877351172"/>
    <n v="0.65974460621630271"/>
    <n v="0.66441212745208578"/>
    <n v="0.65863213522458897"/>
    <n v="0.64179860206953998"/>
    <n v="0.64842058407432568"/>
    <n v="0.68867021230338432"/>
    <n v="0.65690511508497429"/>
    <n v="0.63014505002596366"/>
    <n v="0.5889772438834614"/>
    <n v="0.56345273975623278"/>
    <n v="0.58686634982837815"/>
    <n v="0.62860065982340974"/>
    <n v="0.68908523043392278"/>
    <n v="0.64344642174181521"/>
    <n v="0.65158628779581818"/>
    <n v="0.64814271869677265"/>
    <n v="0.64594962858990257"/>
    <n v="0.65769016872497688"/>
    <n v="0.6489729440922144"/>
  </r>
  <r>
    <s v="heat-ambientItaly"/>
    <x v="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564659624099568E-4"/>
  </r>
  <r>
    <s v="heat-geothermalItaly"/>
    <x v="14"/>
    <x v="4"/>
    <n v="0"/>
    <n v="0"/>
    <n v="0"/>
    <n v="0"/>
    <n v="0"/>
    <n v="0"/>
    <n v="0"/>
    <n v="0"/>
    <n v="0"/>
    <n v="0"/>
    <n v="1.4087891618058511E-4"/>
    <n v="1.3487932551773093E-4"/>
    <n v="1.3795433543365806E-4"/>
    <n v="1.1993664340148773E-4"/>
    <n v="1.2220068599501799E-4"/>
    <n v="1.0866280766615693E-4"/>
    <n v="1.1732587810287853E-4"/>
    <n v="1.1827199026929173E-4"/>
    <n v="1.1152080069826687E-4"/>
    <n v="1.1011900372390769E-4"/>
    <n v="6.029416128176554E-5"/>
    <n v="7.1985655075237784E-5"/>
    <n v="7.4385398008933998E-5"/>
    <n v="6.9445798298892726E-5"/>
    <n v="2.868481795134124E-5"/>
    <n v="4.5997151449418246E-5"/>
    <n v="4.7752326515602309E-5"/>
    <n v="4.6449779197749694E-5"/>
  </r>
  <r>
    <s v="heat-solarItaly"/>
    <x v="1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taly"/>
    <x v="14"/>
    <x v="6"/>
    <n v="0"/>
    <n v="0"/>
    <n v="0"/>
    <n v="0"/>
    <n v="0"/>
    <n v="0"/>
    <n v="0"/>
    <n v="0"/>
    <n v="0"/>
    <n v="0"/>
    <n v="0"/>
    <n v="0"/>
    <n v="0"/>
    <n v="0"/>
    <n v="0"/>
    <n v="0"/>
    <n v="1.5506230259071014E-3"/>
    <n v="1.5711158487516407E-3"/>
    <n v="0"/>
    <n v="0"/>
    <n v="0"/>
    <n v="0"/>
    <n v="0"/>
    <n v="0"/>
    <n v="0"/>
    <n v="0"/>
    <n v="0"/>
    <n v="0"/>
  </r>
  <r>
    <s v="liquid-bio-gasolineItaly"/>
    <x v="1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taly"/>
    <x v="14"/>
    <x v="8"/>
    <n v="0.40064633373596514"/>
    <n v="0.36873999496514515"/>
    <n v="0.33899896235066196"/>
    <n v="0.30102625361566537"/>
    <n v="0.25378660799016223"/>
    <n v="0.2684647028224581"/>
    <n v="0.25843830754448355"/>
    <n v="0.25208023357407544"/>
    <n v="0.25007321533306293"/>
    <n v="0.24631753624357994"/>
    <n v="0.2275897513622426"/>
    <n v="0.2350722788057012"/>
    <n v="0.20874476492896055"/>
    <n v="0.1543277832987324"/>
    <n v="0.16673938862124291"/>
    <n v="0.14612608814168498"/>
    <n v="0.13412951627913788"/>
    <n v="0.10363116228497299"/>
    <n v="9.5148354656730119E-2"/>
    <n v="9.1404753871752079E-2"/>
    <n v="7.1176835198856397E-2"/>
    <n v="7.740117610216006E-2"/>
    <n v="6.2013717368558846E-2"/>
    <n v="5.9418512806349369E-2"/>
    <n v="5.5442235549683666E-2"/>
    <n v="5.4106202236739162E-2"/>
    <n v="4.9648087219278797E-2"/>
    <n v="3.8898367286674937E-2"/>
  </r>
  <r>
    <s v="solid-bioItaly"/>
    <x v="14"/>
    <x v="9"/>
    <n v="3.4785973838794601E-2"/>
    <n v="3.6785888161458252E-2"/>
    <n v="4.6414656737161261E-2"/>
    <n v="4.4059512371339177E-2"/>
    <n v="6.0191378101663043E-2"/>
    <n v="5.4274817261858288E-2"/>
    <n v="5.1997382677448051E-2"/>
    <n v="5.9681482753714529E-2"/>
    <n v="5.8210527436010691E-2"/>
    <n v="5.9516603283211386E-2"/>
    <n v="7.1766859256547091E-2"/>
    <n v="7.039601719400157E-2"/>
    <n v="0.11768370057355182"/>
    <n v="0.16544596444275939"/>
    <n v="0.10871205911441167"/>
    <n v="0.1676754581614151"/>
    <n v="0.21081574797866406"/>
    <n v="0.29000254736021097"/>
    <n v="0.32641093961595119"/>
    <n v="0.30750057086626564"/>
    <n v="0.28482167510421519"/>
    <n v="0.21307485998200509"/>
    <n v="0.2811392540260626"/>
    <n v="0.27456039821296857"/>
    <n v="0.28398791746093127"/>
    <n v="0.27948742919809655"/>
    <n v="0.27258407758387604"/>
    <n v="0.2913378960886972"/>
  </r>
  <r>
    <s v="solid-ff-coalItaly"/>
    <x v="14"/>
    <x v="10"/>
    <n v="5.9294158333097844E-3"/>
    <n v="6.0545086123036992E-3"/>
    <n v="7.0571975472445607E-3"/>
    <n v="7.0022705386483895E-3"/>
    <n v="7.654923592851256E-3"/>
    <n v="7.3450571992346309E-3"/>
    <n v="6.8825844373526009E-3"/>
    <n v="7.9465744797226207E-3"/>
    <n v="4.1887070321733177E-3"/>
    <n v="3.8951124089483119E-3"/>
    <n v="3.947229172689937E-3"/>
    <n v="4.2617550725186403E-3"/>
    <n v="9.6649804100563139E-4"/>
    <n v="8.4026740100584833E-4"/>
    <n v="4.019370321754929E-4"/>
    <n v="3.2762578567336909E-4"/>
    <n v="3.5374553463931289E-4"/>
    <n v="2.8070283676294043E-4"/>
    <n v="2.0539297111975933E-4"/>
    <n v="1.7418616162087833E-4"/>
    <n v="1.6345624643704143E-4"/>
    <n v="1.9481846738670036E-4"/>
    <n v="1.1774968335962542E-4"/>
    <n v="0"/>
    <n v="0"/>
    <n v="0"/>
    <n v="0"/>
    <n v="0"/>
  </r>
  <r>
    <s v="solid-wasteItaly"/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atvia"/>
    <x v="15"/>
    <x v="0"/>
    <n v="3.6513731675719614E-3"/>
    <n v="3.0780211768068363E-3"/>
    <n v="3.0887337917037921E-3"/>
    <n v="2.1500883898844894E-3"/>
    <n v="2.4932302021084614E-3"/>
    <n v="3.1150818798556966E-3"/>
    <n v="2.8468069837712761E-3"/>
    <n v="3.0095418689523568E-3"/>
    <n v="3.1577840532682057E-3"/>
    <n v="3.3864812967942049E-3"/>
    <n v="3.6298057581647444E-3"/>
    <n v="1.3405896044509542E-3"/>
    <n v="2.0249005775951055E-3"/>
    <n v="9.2650180485367717E-3"/>
    <n v="1.0016346568122482E-2"/>
    <n v="2.1221647742299756E-2"/>
    <n v="3.7859966679588207E-2"/>
    <n v="3.45780650123024E-2"/>
    <n v="5.5515533751977181E-2"/>
    <n v="3.2345252368172636E-2"/>
    <n v="2.8573804093918305E-2"/>
    <n v="1.7640223568237797E-2"/>
    <n v="1.1982014235318266E-2"/>
    <n v="1.3755507908992234E-2"/>
    <n v="8.334347827328531E-3"/>
    <n v="1.3991488807794753E-2"/>
    <n v="1.4248114139314327E-2"/>
    <n v="1.1966211904091233E-2"/>
  </r>
  <r>
    <s v="gas-bioLatvia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atvia"/>
    <x v="15"/>
    <x v="2"/>
    <n v="0.13306552327278751"/>
    <n v="0.11468963851616928"/>
    <n v="0.1293729586282574"/>
    <n v="0.12280580889571328"/>
    <n v="0.11222723393612571"/>
    <n v="9.9810844029603774E-2"/>
    <n v="8.8648678326651381E-2"/>
    <n v="8.3133609578712145E-2"/>
    <n v="8.3489984934905309E-2"/>
    <n v="8.3533898061086714E-2"/>
    <n v="7.9988508413653459E-2"/>
    <n v="8.1444037745710129E-2"/>
    <n v="9.0610909063083514E-2"/>
    <n v="9.4709536543543069E-2"/>
    <n v="0.10062871088379195"/>
    <n v="0.10385306145115684"/>
    <n v="0.10793683073069668"/>
    <n v="0.11640329047572943"/>
    <n v="0.11655062215419427"/>
    <n v="9.8947656881806859E-2"/>
    <n v="0.14581179087385179"/>
    <n v="0.12684744077557458"/>
    <n v="0.12233057513979423"/>
    <n v="0.13033450838953478"/>
    <n v="0.13183921501969573"/>
    <n v="0.15016240475375853"/>
    <n v="0.16066680676471207"/>
    <n v="0.15243738482567185"/>
  </r>
  <r>
    <s v="heat-ambientLatvia"/>
    <x v="1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atvia"/>
    <x v="1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atvia"/>
    <x v="1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atvia"/>
    <x v="1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atvia"/>
    <x v="1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atvia"/>
    <x v="15"/>
    <x v="8"/>
    <n v="6.1098833312383347E-2"/>
    <n v="7.1224666255519903E-2"/>
    <n v="7.2546019239869836E-2"/>
    <n v="4.9174400607800602E-2"/>
    <n v="2.5909974567566399E-2"/>
    <n v="3.6093646842958703E-3"/>
    <n v="1.1679449925361531E-3"/>
    <n v="1.2472619030713089E-3"/>
    <n v="1.2745383178717519E-3"/>
    <n v="2.6478890737456364E-3"/>
    <n v="8.359461519558303E-3"/>
    <n v="8.7066914738949102E-3"/>
    <n v="8.8769431865669754E-3"/>
    <n v="7.1430056706473441E-3"/>
    <n v="7.0482296942695651E-3"/>
    <n v="9.1615395878249205E-3"/>
    <n v="1.0399129417403138E-2"/>
    <n v="1.0561416675323005E-2"/>
    <n v="1.0348841507286811E-2"/>
    <n v="2.7168741648021515E-2"/>
    <n v="3.9927164749592271E-2"/>
    <n v="3.9800741817550736E-2"/>
    <n v="3.8521542958889536E-2"/>
    <n v="4.3513595238611431E-2"/>
    <n v="4.4448923342242833E-2"/>
    <n v="5.1116740344359902E-2"/>
    <n v="5.4452116224877244E-2"/>
    <n v="5.5023805833746171E-2"/>
  </r>
  <r>
    <s v="solid-bioLatvia"/>
    <x v="15"/>
    <x v="9"/>
    <n v="0.58698693114066625"/>
    <n v="0.60392097798926103"/>
    <n v="0.65547856538190141"/>
    <n v="0.67943785998862372"/>
    <n v="0.72667406458981898"/>
    <n v="0.83170261025000447"/>
    <n v="0.84358275474810374"/>
    <n v="0.85434668539795355"/>
    <n v="0.88078293383823447"/>
    <n v="0.88637422599689908"/>
    <n v="0.8903233254479811"/>
    <n v="0.8681000639552493"/>
    <n v="0.87221091181016575"/>
    <n v="0.86638007236870718"/>
    <n v="0.85998826669793815"/>
    <n v="0.83970819084125981"/>
    <n v="0.82153369646895413"/>
    <n v="0.81587623793032482"/>
    <n v="0.79550292093751152"/>
    <n v="0.8211293044885517"/>
    <n v="0.75276304938104355"/>
    <n v="0.78599249252106285"/>
    <n v="0.81022234310658237"/>
    <n v="0.79482372275266855"/>
    <n v="0.79742710405249784"/>
    <n v="0.76468243456942953"/>
    <n v="0.7507645549591635"/>
    <n v="0.76571084607395612"/>
  </r>
  <r>
    <s v="solid-ff-coalLatvia"/>
    <x v="15"/>
    <x v="10"/>
    <n v="0.215197339106591"/>
    <n v="0.20708669606224289"/>
    <n v="0.13951372295826747"/>
    <n v="0.14643184211797788"/>
    <n v="0.13269549670438044"/>
    <n v="6.1762099156240112E-2"/>
    <n v="6.3753814948937573E-2"/>
    <n v="5.8262901251310686E-2"/>
    <n v="3.1294758855720306E-2"/>
    <n v="2.4057505571474378E-2"/>
    <n v="1.7698898860642336E-2"/>
    <n v="4.0408617220694741E-2"/>
    <n v="2.6276335362588801E-2"/>
    <n v="2.2502367368565594E-2"/>
    <n v="2.2318446155877875E-2"/>
    <n v="2.6055560377458549E-2"/>
    <n v="2.2270376703357818E-2"/>
    <n v="2.258098990632023E-2"/>
    <n v="2.2082081649030336E-2"/>
    <n v="2.0409044613447409E-2"/>
    <n v="3.2924190901594021E-2"/>
    <n v="2.9719101317573927E-2"/>
    <n v="1.6943524559415613E-2"/>
    <n v="1.757266571019302E-2"/>
    <n v="1.7950409758235017E-2"/>
    <n v="2.0046931524657439E-2"/>
    <n v="1.9868407911932916E-2"/>
    <n v="1.4861751362534741E-2"/>
  </r>
  <r>
    <s v="solid-wasteLatvia"/>
    <x v="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ithuania"/>
    <x v="16"/>
    <x v="0"/>
    <n v="5.5141482183063478E-3"/>
    <n v="5.1798561864862223E-3"/>
    <n v="8.442576376722237E-3"/>
    <n v="6.0339005055614322E-3"/>
    <n v="6.5264576908864022E-3"/>
    <n v="6.7153020751377348E-3"/>
    <n v="6.5563571927580002E-3"/>
    <n v="6.9521550344045693E-3"/>
    <n v="7.1186030943465447E-3"/>
    <n v="7.5039505475691963E-3"/>
    <n v="6.8149913248309038E-3"/>
    <n v="7.2654844152008234E-3"/>
    <n v="6.9702054060863409E-3"/>
    <n v="9.6004629614678833E-3"/>
    <n v="1.5291330200270787E-2"/>
    <n v="1.6234798180961168E-2"/>
    <n v="2.411351938586169E-2"/>
    <n v="2.5062685379777981E-2"/>
    <n v="3.2182176929448553E-2"/>
    <n v="2.7292817475224287E-2"/>
    <n v="1.5387376126710746E-2"/>
    <n v="1.9530595600447034E-2"/>
    <n v="2.1697229261392822E-2"/>
    <n v="2.010332657705893E-2"/>
    <n v="2.9512493876679393E-2"/>
    <n v="3.3993243642727419E-2"/>
    <n v="3.4405322071166672E-2"/>
    <n v="3.4900939862179153E-2"/>
  </r>
  <r>
    <s v="gas-bioLithuania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ithuania"/>
    <x v="16"/>
    <x v="2"/>
    <n v="0.21402364359632622"/>
    <n v="0.2677936020161702"/>
    <n v="0.34486103129604878"/>
    <n v="0.27596936414795886"/>
    <n v="0.25283304449970068"/>
    <n v="0.225757788209412"/>
    <n v="0.19187067463927268"/>
    <n v="0.17887725465600443"/>
    <n v="0.16012283114868722"/>
    <n v="0.14363878685713569"/>
    <n v="0.14503318120036363"/>
    <n v="0.14656090246005982"/>
    <n v="0.15064045381688404"/>
    <n v="0.15572153307487199"/>
    <n v="0.16322587997057028"/>
    <n v="0.16644374765826639"/>
    <n v="0.16416622382790161"/>
    <n v="0.17463183794960718"/>
    <n v="0.16630479797898262"/>
    <n v="0.16459064472597312"/>
    <n v="0.17639920347261887"/>
    <n v="0.16483988959471477"/>
    <n v="0.15416908732063769"/>
    <n v="0.1457304933468517"/>
    <n v="0.14861413973918983"/>
    <n v="0.1570898752189642"/>
    <n v="0.17705910957656537"/>
    <n v="0.18607363138758401"/>
  </r>
  <r>
    <s v="heat-ambientLithuania"/>
    <x v="1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ithuania"/>
    <x v="1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ithuania"/>
    <x v="1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ithuania"/>
    <x v="1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ithuania"/>
    <x v="1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ithuania"/>
    <x v="16"/>
    <x v="8"/>
    <n v="7.0601005083629582E-3"/>
    <n v="5.1623831735538904E-3"/>
    <n v="6.0914651690166374E-3"/>
    <n v="2.8364570157309605E-3"/>
    <n v="6.8196681164375671E-3"/>
    <n v="1.591676983203187E-3"/>
    <n v="8.6110557091752336E-4"/>
    <n v="2.783750429419005E-4"/>
    <n v="0"/>
    <n v="0"/>
    <n v="0"/>
    <n v="0"/>
    <n v="0"/>
    <n v="0"/>
    <n v="0"/>
    <n v="1.4320209105123109E-3"/>
    <n v="1.3509967329822857E-3"/>
    <n v="1.3796281831126259E-3"/>
    <n v="2.6562226730639641E-3"/>
    <n v="3.9434099401442135E-3"/>
    <n v="8.9481327232939604E-3"/>
    <n v="1.0482901588809088E-2"/>
    <n v="1.5727334394109185E-2"/>
    <n v="1.3662714464074379E-2"/>
    <n v="1.5854934812170932E-2"/>
    <n v="1.3409181844908337E-2"/>
    <n v="2.023671686501707E-2"/>
    <n v="2.6671475248004832E-2"/>
  </r>
  <r>
    <s v="solid-bioLithuania"/>
    <x v="16"/>
    <x v="9"/>
    <n v="0.26850048957272749"/>
    <n v="0.24205696056205217"/>
    <n v="0.41460606084609425"/>
    <n v="0.5583172868910854"/>
    <n v="0.61355555931905326"/>
    <n v="0.68738889399228398"/>
    <n v="0.69569223485511344"/>
    <n v="0.70328631932569918"/>
    <n v="0.76770534625559406"/>
    <n v="0.78443356886315918"/>
    <n v="0.8107668377075774"/>
    <n v="0.81019836115672295"/>
    <n v="0.79578241084831225"/>
    <n v="0.78155244077729169"/>
    <n v="0.77371469523641578"/>
    <n v="0.76329702371803498"/>
    <n v="0.74665101605180895"/>
    <n v="0.73023243409362115"/>
    <n v="0.73054659286102186"/>
    <n v="0.74131816260699956"/>
    <n v="0.71766804750133539"/>
    <n v="0.71819122301444371"/>
    <n v="0.72225044588078491"/>
    <n v="0.72712695476315448"/>
    <n v="0.72267919987948681"/>
    <n v="0.72549020538847198"/>
    <n v="0.69415875722917053"/>
    <n v="0.66911398918434806"/>
  </r>
  <r>
    <s v="solid-ff-coalLithuania"/>
    <x v="16"/>
    <x v="10"/>
    <n v="0.50490161810427703"/>
    <n v="0.47980719806173749"/>
    <n v="0.2259988663121181"/>
    <n v="0.1568429914396634"/>
    <n v="0.12026527037392201"/>
    <n v="7.8546338739963251E-2"/>
    <n v="0.10501962774193854"/>
    <n v="0.11060589594094995"/>
    <n v="6.5053219501372217E-2"/>
    <n v="6.442369373213605E-2"/>
    <n v="3.7384989767228052E-2"/>
    <n v="3.597525196801632E-2"/>
    <n v="4.6606929928717386E-2"/>
    <n v="5.312556318636847E-2"/>
    <n v="4.7768094592743213E-2"/>
    <n v="5.2592409532225215E-2"/>
    <n v="6.3718244001445531E-2"/>
    <n v="6.8693414393881075E-2"/>
    <n v="6.831020955748289E-2"/>
    <n v="6.285496525165872E-2"/>
    <n v="8.1597240176041058E-2"/>
    <n v="8.6955390201585381E-2"/>
    <n v="8.6155903143075377E-2"/>
    <n v="9.337651084886045E-2"/>
    <n v="8.3339231692473079E-2"/>
    <n v="7.0017493904928146E-2"/>
    <n v="7.4140094258080269E-2"/>
    <n v="8.3239964317883927E-2"/>
  </r>
  <r>
    <s v="solid-wasteLithuania"/>
    <x v="1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uxembourg"/>
    <x v="17"/>
    <x v="0"/>
    <n v="5.3002355219973214E-2"/>
    <n v="4.6380920837714494E-2"/>
    <n v="4.9442810701097926E-2"/>
    <n v="5.2139724256921004E-2"/>
    <n v="5.4103580604207918E-2"/>
    <n v="5.443426459924363E-2"/>
    <n v="4.8911262299501566E-2"/>
    <n v="4.8279306672876013E-2"/>
    <n v="4.79949924505058E-2"/>
    <n v="5.2946295013414635E-2"/>
    <n v="7.9529474450328083E-2"/>
    <n v="7.4374173162908383E-2"/>
    <n v="6.9636352456005371E-2"/>
    <n v="6.2672976318034757E-2"/>
    <n v="6.0016867805986841E-2"/>
    <n v="6.3042457791952167E-2"/>
    <n v="5.3744870167004452E-2"/>
    <n v="5.0608651500568529E-2"/>
    <n v="2.5330331070456843E-2"/>
    <n v="5.8244174848762015E-2"/>
    <n v="3.2969137212647805E-2"/>
    <n v="4.5930971555140344E-2"/>
    <n v="5.1927877155463258E-2"/>
    <n v="6.8613131999864935E-2"/>
    <n v="8.4012021795974598E-2"/>
    <n v="4.7522639757891519E-2"/>
    <n v="4.5218107034792773E-2"/>
    <n v="4.3301033588213612E-2"/>
  </r>
  <r>
    <s v="gas-bioLuxembourg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uxembourg"/>
    <x v="17"/>
    <x v="2"/>
    <n v="0.30474005662097486"/>
    <n v="0.28439405692892644"/>
    <n v="0.29948380388091778"/>
    <n v="0.31654312372796456"/>
    <n v="0.32031118516591822"/>
    <n v="0.34392635173672909"/>
    <n v="0.36184235605868265"/>
    <n v="0.34548070623927685"/>
    <n v="0.35467690296316096"/>
    <n v="0.37992852416144068"/>
    <n v="0.35219544448285961"/>
    <n v="0.35365038047079939"/>
    <n v="0.37987249553371144"/>
    <n v="0.39791162874345481"/>
    <n v="0.40642074724377891"/>
    <n v="0.41448556180017498"/>
    <n v="0.39313909691075993"/>
    <n v="0.40397762475635446"/>
    <n v="0.4292558034762054"/>
    <n v="0.41136256513835434"/>
    <n v="0.49166996577349309"/>
    <n v="0.49680607104418711"/>
    <n v="0.44907836143947144"/>
    <n v="0.46545662181200764"/>
    <n v="0.47890542436328171"/>
    <n v="0.48996595768397161"/>
    <n v="0.50250254782172932"/>
    <n v="0.51063874973741497"/>
  </r>
  <r>
    <s v="heat-ambientLuxembourg"/>
    <x v="17"/>
    <x v="3"/>
    <n v="0"/>
    <n v="0"/>
    <n v="0"/>
    <n v="0"/>
    <n v="0"/>
    <n v="0"/>
    <n v="0"/>
    <n v="0"/>
    <n v="0"/>
    <n v="0"/>
    <n v="0"/>
    <n v="1.5365085883094042E-5"/>
    <n v="2.1223043487263229E-5"/>
    <n v="3.3807691964763141E-5"/>
    <n v="3.9456136186751976E-5"/>
    <n v="4.7540202690601257E-5"/>
    <n v="6.1331486522751176E-5"/>
    <n v="9.0004642141448983E-5"/>
    <n v="1.5603382461629501E-4"/>
    <n v="2.4057482499693437E-4"/>
    <n v="3.3595483939552679E-4"/>
    <n v="4.7749192705509184E-4"/>
    <n v="6.4182203979523884E-4"/>
    <n v="7.613593892198641E-4"/>
    <n v="1.0321484754430819E-3"/>
    <n v="1.3729560075504987E-3"/>
    <n v="1.5743522197248223E-3"/>
    <n v="1.802294586947541E-3"/>
  </r>
  <r>
    <s v="heat-geothermalLuxembourg"/>
    <x v="1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uxembourg"/>
    <x v="17"/>
    <x v="5"/>
    <n v="0"/>
    <n v="0"/>
    <n v="0"/>
    <n v="0"/>
    <n v="0"/>
    <n v="0"/>
    <n v="0"/>
    <n v="0"/>
    <n v="0"/>
    <n v="0"/>
    <n v="3.1341025538111996E-7"/>
    <n v="8.9091674448192344E-6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uxembourg"/>
    <x v="1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uxembourg"/>
    <x v="1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uxembourg"/>
    <x v="17"/>
    <x v="8"/>
    <n v="0.63987155390967332"/>
    <n v="0.66682875958166687"/>
    <n v="0.61856699126331305"/>
    <n v="0.59951648259750567"/>
    <n v="0.59291765232907379"/>
    <n v="0.56972120618774524"/>
    <n v="0.5604083650434809"/>
    <n v="0.5767252477894711"/>
    <n v="0.56925605880620189"/>
    <n v="0.53632903932954301"/>
    <n v="0.53057650584598393"/>
    <n v="0.53421978224370492"/>
    <n v="0.51415692765860077"/>
    <n v="0.50395680938206266"/>
    <n v="0.49830114840191542"/>
    <n v="0.48800680744947084"/>
    <n v="0.5175964291502444"/>
    <n v="0.51252342866888323"/>
    <n v="0.5096948253315382"/>
    <n v="0.49144223407448273"/>
    <n v="0.4338512066803063"/>
    <n v="0.42229681148229758"/>
    <n v="0.45659868554506522"/>
    <n v="0.42023875889730777"/>
    <n v="0.3827978576385308"/>
    <n v="0.40735277540833786"/>
    <n v="0.39255616091869927"/>
    <n v="0.38432260521697426"/>
  </r>
  <r>
    <s v="solid-bioLuxembourg"/>
    <x v="17"/>
    <x v="9"/>
    <n v="0"/>
    <n v="0"/>
    <n v="3.0299856218193647E-2"/>
    <n v="3.041926695123159E-2"/>
    <n v="3.1419107427159913E-2"/>
    <n v="3.1037264165684905E-2"/>
    <n v="2.7888165291532731E-2"/>
    <n v="2.8700158743892114E-2"/>
    <n v="2.7448779924368862E-2"/>
    <n v="3.0280475637799811E-2"/>
    <n v="3.7082584775557564E-2"/>
    <n v="3.7270921486649462E-2"/>
    <n v="3.5930274570291368E-2"/>
    <n v="3.5158570706908518E-2"/>
    <n v="3.4991846377112647E-2"/>
    <n v="3.4159530875043739E-2"/>
    <n v="3.5229612157162485E-2"/>
    <n v="3.2601422081954927E-2"/>
    <n v="3.5381674135832916E-2"/>
    <n v="3.8515259214220561E-2"/>
    <n v="4.0937917174003087E-2"/>
    <n v="3.4255271655939154E-2"/>
    <n v="4.1569356425101414E-2"/>
    <n v="4.4675086665575493E-2"/>
    <n v="5.3036896035343187E-2"/>
    <n v="5.2195421463239286E-2"/>
    <n v="5.6689073296471298E-2"/>
    <n v="5.8983611685671324E-2"/>
  </r>
  <r>
    <s v="solid-ff-coalLuxembourg"/>
    <x v="17"/>
    <x v="10"/>
    <n v="2.3860342493786063E-3"/>
    <n v="2.3962626516922962E-3"/>
    <n v="2.2065379364776803E-3"/>
    <n v="1.3814024663772564E-3"/>
    <n v="1.2484744736401402E-3"/>
    <n v="8.8091331059736314E-4"/>
    <n v="9.4985130680216791E-4"/>
    <n v="8.145805544840602E-4"/>
    <n v="6.2326585576268903E-4"/>
    <n v="5.1566585780183835E-4"/>
    <n v="6.1567703501535576E-4"/>
    <n v="4.6046838260995062E-4"/>
    <n v="3.8272673790369741E-4"/>
    <n v="2.6620715757460464E-4"/>
    <n v="2.2993403501934774E-4"/>
    <n v="2.5810188066743855E-4"/>
    <n v="2.2866012830606136E-4"/>
    <n v="1.9886835009745878E-4"/>
    <n v="1.8133216135041494E-4"/>
    <n v="1.9519189918346528E-4"/>
    <n v="2.3581832015407989E-4"/>
    <n v="2.3338233538066752E-4"/>
    <n v="1.8389739510338464E-4"/>
    <n v="2.5504123602416296E-4"/>
    <n v="2.1565169142665432E-4"/>
    <n v="1.590249679009044E-3"/>
    <n v="1.4597587085826739E-3"/>
    <n v="9.5170518477826524E-4"/>
  </r>
  <r>
    <s v="solid-wasteLuxembourg"/>
    <x v="1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Malta"/>
    <x v="18"/>
    <x v="0"/>
    <n v="0.11873024469656827"/>
    <n v="0.11611945054625468"/>
    <n v="0.10953717661088992"/>
    <n v="0.1105810099501132"/>
    <n v="0.14370573972894898"/>
    <n v="0.14748760140417824"/>
    <n v="0.16324065668536605"/>
    <n v="0.18353785789426275"/>
    <n v="0.20404814078943023"/>
    <n v="0.20959979268898704"/>
    <n v="0.22301636483288961"/>
    <n v="0.26588309796770387"/>
    <n v="0.22658346131875134"/>
    <n v="0.33628412286264858"/>
    <n v="0.29432321110631943"/>
    <n v="0.35582467648106753"/>
    <n v="0.45899664745372371"/>
    <n v="0.54447020430502457"/>
    <n v="0.57399708250498493"/>
    <n v="0.49425098007098184"/>
    <n v="0.41996577321160516"/>
    <n v="0.38916832805699519"/>
    <n v="0.36644890396854712"/>
    <n v="0.28839766890324264"/>
    <n v="0.27220550726549675"/>
    <n v="0.24941234548151808"/>
    <n v="0.24301358336257387"/>
    <n v="0.2845267833515262"/>
  </r>
  <r>
    <s v="gas-bioMalta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Malta"/>
    <x v="18"/>
    <x v="2"/>
    <n v="0.75118065880263285"/>
    <n v="0.76042175442422277"/>
    <n v="0.77816163887735978"/>
    <n v="0.77724944912543581"/>
    <n v="0.74830226196049221"/>
    <n v="0.73343533238330005"/>
    <n v="0.70824406425595343"/>
    <n v="0.70242022511379421"/>
    <n v="0.76666412981843313"/>
    <n v="0.72784028616207697"/>
    <n v="0.70540453836757822"/>
    <n v="0.62384737936883095"/>
    <n v="0.67773107334116278"/>
    <n v="0.56599014128640412"/>
    <n v="0.58061450513845803"/>
    <n v="0.61320136740654241"/>
    <n v="0.52139038532938031"/>
    <n v="0.44421481220588305"/>
    <n v="0.41185563493741162"/>
    <n v="0.50574901992901811"/>
    <n v="0.50966692293036897"/>
    <n v="0.53896788377200777"/>
    <n v="0.55651909364775576"/>
    <n v="0.5519577783557843"/>
    <n v="0.54646364770693012"/>
    <n v="0.55804169455287012"/>
    <n v="0.57467877150531943"/>
    <n v="0.57242897297634643"/>
  </r>
  <r>
    <s v="heat-ambientMalta"/>
    <x v="1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019298392341566E-2"/>
  </r>
  <r>
    <s v="heat-geothermalMalta"/>
    <x v="1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Malta"/>
    <x v="1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Malta"/>
    <x v="1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Malta"/>
    <x v="1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Malta"/>
    <x v="18"/>
    <x v="8"/>
    <n v="0.13008909650079881"/>
    <n v="0.12345879502952253"/>
    <n v="0.1123011845117504"/>
    <n v="0.11216954092445107"/>
    <n v="0.1079919983105587"/>
    <n v="0.11907706621252173"/>
    <n v="0.12851527905868063"/>
    <n v="0.11404191699194315"/>
    <n v="2.9287729392136738E-2"/>
    <n v="6.2559921148935826E-2"/>
    <n v="7.1579096799532074E-2"/>
    <n v="0.11026952266346525"/>
    <n v="9.5685465340085984E-2"/>
    <n v="9.7725735850947265E-2"/>
    <n v="0.12506228375522263"/>
    <n v="3.0973956112390118E-2"/>
    <n v="1.9612967216895944E-2"/>
    <n v="1.1314983489092482E-2"/>
    <n v="1.4147282557603405E-2"/>
    <n v="0"/>
    <n v="0"/>
    <n v="0"/>
    <n v="0"/>
    <n v="8.6893662866304316E-2"/>
    <n v="8.8603158771450377E-2"/>
    <n v="0.12357558534249903"/>
    <n v="0.11877566570924532"/>
    <n v="1.350777326869103E-2"/>
  </r>
  <r>
    <s v="solid-bioMalta"/>
    <x v="18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367303858025879E-2"/>
    <n v="7.1863788170997089E-2"/>
    <n v="7.7032002383697229E-2"/>
    <n v="7.2750889874668712E-2"/>
    <n v="9.272768625612271E-2"/>
    <n v="6.8970374623112715E-2"/>
    <n v="6.3531979422861429E-2"/>
    <n v="7.9517172011094844E-2"/>
  </r>
  <r>
    <s v="solid-ff-coalMalta"/>
    <x v="18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Malta"/>
    <x v="1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Netherlands"/>
    <x v="19"/>
    <x v="0"/>
    <n v="2.5015548051038703E-2"/>
    <n v="2.2724523804893905E-2"/>
    <n v="2.5161010105656623E-2"/>
    <n v="2.4528799324238793E-2"/>
    <n v="2.6966139182582026E-2"/>
    <n v="2.5640468846403044E-2"/>
    <n v="2.2482285256136436E-2"/>
    <n v="2.7059302601669194E-2"/>
    <n v="2.89093288085422E-2"/>
    <n v="3.1147598565927147E-2"/>
    <n v="3.1855873577598399E-2"/>
    <n v="3.0094936424257424E-2"/>
    <n v="3.225913214455068E-2"/>
    <n v="3.1945075234837299E-2"/>
    <n v="3.0928139445457293E-2"/>
    <n v="3.0584001617350313E-2"/>
    <n v="3.0403772465829988E-2"/>
    <n v="3.3474005570072324E-2"/>
    <n v="3.2024471865528793E-2"/>
    <n v="3.4826016210886879E-2"/>
    <n v="3.0904337425955844E-2"/>
    <n v="4.0000139816058281E-2"/>
    <n v="4.3815213748401596E-2"/>
    <n v="4.3578338299408728E-2"/>
    <n v="5.5322157503819587E-2"/>
    <n v="5.4919536643922226E-2"/>
    <n v="5.2814767598573543E-2"/>
    <n v="5.4168854785942328E-2"/>
  </r>
  <r>
    <s v="gas-bioNetherlands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Netherlands"/>
    <x v="19"/>
    <x v="2"/>
    <n v="0.90982734505978891"/>
    <n v="0.92152898259041649"/>
    <n v="0.91628046913783334"/>
    <n v="0.91806180067001719"/>
    <n v="0.91418566614551755"/>
    <n v="0.92527578578690228"/>
    <n v="0.93618710142072403"/>
    <n v="0.92650356160792635"/>
    <n v="0.9233316768910772"/>
    <n v="0.91947876545067553"/>
    <n v="0.91961679221824644"/>
    <n v="0.92563236158533568"/>
    <n v="0.92291483367387939"/>
    <n v="0.92423262835156716"/>
    <n v="0.92173519213693189"/>
    <n v="0.91835765380701029"/>
    <n v="0.91722379582398406"/>
    <n v="0.90768347791269732"/>
    <n v="0.91554233687200937"/>
    <n v="0.91326925964336292"/>
    <n v="0.924389642179822"/>
    <n v="0.90156918321175261"/>
    <n v="0.9015473904128859"/>
    <n v="0.90397500925969432"/>
    <n v="0.8721732460693663"/>
    <n v="0.8765830439393959"/>
    <n v="0.87962105562686987"/>
    <n v="0.87472821606949747"/>
  </r>
  <r>
    <s v="heat-ambientNetherlands"/>
    <x v="19"/>
    <x v="3"/>
    <n v="0"/>
    <n v="0"/>
    <n v="0"/>
    <n v="0"/>
    <n v="6.5197252333679511E-6"/>
    <n v="6.1406341212235952E-6"/>
    <n v="5.9865805994322265E-6"/>
    <n v="1.3540312151915648E-5"/>
    <n v="2.5648448476625034E-5"/>
    <n v="3.18114917626561E-5"/>
    <n v="3.8434745304605594E-5"/>
    <n v="4.1028174794449694E-5"/>
    <n v="5.8262719402719049E-5"/>
    <n v="7.5567083220062586E-5"/>
    <n v="9.8425949394589251E-5"/>
    <n v="1.2307023626574086E-4"/>
    <n v="1.6420828231422354E-4"/>
    <n v="2.3716336982886475E-4"/>
    <n v="2.8585444827731722E-4"/>
    <n v="3.9472774778462534E-4"/>
    <n v="4.0503105400446369E-4"/>
    <n v="6.7198679192071256E-4"/>
    <n v="7.0201022589350928E-4"/>
    <n v="7.1637145584821382E-4"/>
    <n v="1.1579088844668991E-3"/>
    <n v="1.1778420861612425E-3"/>
    <n v="1.3643289076103087E-3"/>
    <n v="1.7446367799593006E-3"/>
  </r>
  <r>
    <s v="heat-geothermalNetherlands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Netherlands"/>
    <x v="1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Netherlands"/>
    <x v="1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Netherlands"/>
    <x v="1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Netherlands"/>
    <x v="19"/>
    <x v="8"/>
    <n v="2.4787478406051427E-2"/>
    <n v="2.0922208588762977E-2"/>
    <n v="2.0894609327974621E-2"/>
    <n v="2.1218221623364314E-2"/>
    <n v="2.0173510570517104E-2"/>
    <n v="1.293267369128768E-2"/>
    <n v="8.9733642049811754E-3"/>
    <n v="8.0896910808508898E-3"/>
    <n v="7.6036835555721161E-3"/>
    <n v="7.1955525948928243E-3"/>
    <n v="6.5514606641759818E-3"/>
    <n v="5.2971388049767136E-3"/>
    <n v="4.6951275520954201E-3"/>
    <n v="3.7343120354851899E-3"/>
    <n v="3.1645946164519513E-3"/>
    <n v="2.5335118067701576E-3"/>
    <n v="1.7629381242148898E-3"/>
    <n v="1.9802056329209783E-3"/>
    <n v="1.7440576180445756E-3"/>
    <n v="1.7445764136244579E-3"/>
    <n v="1.4969890486789526E-3"/>
    <n v="1.7863619250429446E-3"/>
    <n v="1.6548540133561958E-3"/>
    <n v="1.5512220300017345E-3"/>
    <n v="2.0644903142956767E-3"/>
    <n v="1.9308122201093895E-3"/>
    <n v="1.8590332774287178E-3"/>
    <n v="1.9070879210922262E-3"/>
  </r>
  <r>
    <s v="solid-bioNetherlands"/>
    <x v="19"/>
    <x v="9"/>
    <n v="3.8187576716795298E-2"/>
    <n v="3.334632905269036E-2"/>
    <n v="3.6253019573716842E-2"/>
    <n v="3.4936123704942958E-2"/>
    <n v="3.7714578404178439E-2"/>
    <n v="3.5440063022914366E-2"/>
    <n v="3.1514217169613695E-2"/>
    <n v="3.7464529120842971E-2"/>
    <n v="3.9471125088887768E-2"/>
    <n v="4.1553826723848428E-2"/>
    <n v="4.1640760732096577E-2"/>
    <n v="3.8685688496040954E-2"/>
    <n v="3.981069423636098E-2"/>
    <n v="3.9758069944773489E-2"/>
    <n v="4.3904937552913151E-2"/>
    <n v="4.8224315460950531E-2"/>
    <n v="5.0268316929089021E-2"/>
    <n v="5.6586775267704191E-2"/>
    <n v="4.9464016380391621E-2"/>
    <n v="4.9721757610033668E-2"/>
    <n v="4.2767684998646791E-2"/>
    <n v="5.5922638083223404E-2"/>
    <n v="5.2235264010502554E-2"/>
    <n v="5.0158112851200899E-2"/>
    <n v="6.926205508120338E-2"/>
    <n v="6.5373027533718181E-2"/>
    <n v="6.4310536336296076E-2"/>
    <n v="6.7418749910448078E-2"/>
  </r>
  <r>
    <s v="solid-ff-coalNetherlands"/>
    <x v="19"/>
    <x v="10"/>
    <n v="2.1820517663256726E-3"/>
    <n v="1.4779559632362097E-3"/>
    <n v="1.4108918548185699E-3"/>
    <n v="1.2550546774366541E-3"/>
    <n v="9.5358597197146725E-4"/>
    <n v="7.0486801837142178E-4"/>
    <n v="8.3704536794540951E-4"/>
    <n v="8.6937527655867616E-4"/>
    <n v="6.5853720744413983E-4"/>
    <n v="5.9244517289333836E-4"/>
    <n v="2.9667806257801691E-4"/>
    <n v="2.4884651459477304E-4"/>
    <n v="2.6194967371074229E-4"/>
    <n v="2.5434735011679123E-4"/>
    <n v="1.6871029885107442E-4"/>
    <n v="1.7744707165301651E-4"/>
    <n v="1.769683745675661E-4"/>
    <n v="3.8372246776469632E-5"/>
    <n v="9.3926281574833266E-4"/>
    <n v="4.3662374307580228E-5"/>
    <n v="3.6315292891905425E-5"/>
    <n v="4.9690172002069997E-5"/>
    <n v="4.5267588959998032E-5"/>
    <n v="2.0946103846089787E-5"/>
    <n v="2.0142146848105166E-5"/>
    <n v="1.5737576693098595E-5"/>
    <n v="3.0278253221508348E-5"/>
    <n v="3.2454533060497522E-5"/>
  </r>
  <r>
    <s v="solid-wasteNetherlands"/>
    <x v="1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land"/>
    <x v="20"/>
    <x v="0"/>
    <n v="7.3972533504840371E-3"/>
    <n v="6.0819976190779057E-3"/>
    <n v="5.5715056973719961E-3"/>
    <n v="4.2114222824528929E-3"/>
    <n v="4.621819462728733E-3"/>
    <n v="4.5617643473000223E-3"/>
    <n v="4.794915782832916E-3"/>
    <n v="5.2807807079886249E-3"/>
    <n v="6.3273674515863148E-3"/>
    <n v="6.4327475362965453E-3"/>
    <n v="7.4740767795225928E-3"/>
    <n v="7.1595780582748066E-3"/>
    <n v="6.2639157768200364E-3"/>
    <n v="1.4561880263042693E-2"/>
    <n v="1.4589454396897003E-2"/>
    <n v="1.1906186676749614E-2"/>
    <n v="1.3119796931798397E-2"/>
    <n v="1.4046044124722051E-2"/>
    <n v="1.508587643617851E-2"/>
    <n v="1.6188605684275058E-2"/>
    <n v="1.62881815683769E-2"/>
    <n v="1.6111786719855515E-2"/>
    <n v="1.5969658000966943E-2"/>
    <n v="1.6839628355615432E-2"/>
    <n v="1.9254672084069415E-2"/>
    <n v="2.0939202363507183E-2"/>
    <n v="2.023750604053811E-2"/>
    <n v="2.0320843545520138E-2"/>
  </r>
  <r>
    <s v="gas-bioPoland"/>
    <x v="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land"/>
    <x v="20"/>
    <x v="2"/>
    <n v="0.28424475672778093"/>
    <n v="0.2462041751148796"/>
    <n v="0.24927852647138865"/>
    <n v="0.19592701438878463"/>
    <n v="0.22864966324045941"/>
    <n v="0.24091619035215334"/>
    <n v="0.21809570126499137"/>
    <n v="0.24677361866296552"/>
    <n v="0.26774792879586512"/>
    <n v="0.26360429363710802"/>
    <n v="0.28841946564930476"/>
    <n v="0.27760062190254919"/>
    <n v="0.25355831343958579"/>
    <n v="0.25231045564252591"/>
    <n v="0.24467796757763602"/>
    <n v="0.2473016502804572"/>
    <n v="0.23420917335466496"/>
    <n v="0.2416390343681806"/>
    <n v="0.23278774939370564"/>
    <n v="0.23446216146535967"/>
    <n v="0.23187014611979953"/>
    <n v="0.23232526224921407"/>
    <n v="0.23295706565777591"/>
    <n v="0.23959359863678004"/>
    <n v="0.23806282285433825"/>
    <n v="0.24064104792851645"/>
    <n v="0.24703058057926064"/>
    <n v="0.25646828931519755"/>
  </r>
  <r>
    <s v="heat-ambientPoland"/>
    <x v="2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33645167394678E-4"/>
    <n v="2.514260286987939E-4"/>
    <n v="3.4788656371533634E-4"/>
    <n v="3.9080677207298969E-4"/>
    <n v="4.3764666745878657E-4"/>
    <n v="5.3328229454944781E-4"/>
    <n v="5.7575104232005512E-4"/>
    <n v="5.8887816827977622E-4"/>
    <n v="6.2515319692219874E-4"/>
  </r>
  <r>
    <s v="heat-geothermalPoland"/>
    <x v="20"/>
    <x v="4"/>
    <n v="0"/>
    <n v="0"/>
    <n v="0"/>
    <n v="0"/>
    <n v="0"/>
    <n v="0"/>
    <n v="0"/>
    <n v="0"/>
    <n v="0"/>
    <n v="0"/>
    <n v="2.9413410234005861E-4"/>
    <n v="2.6421915919006515E-4"/>
    <n v="5.4874687006470553E-4"/>
    <n v="6.3430131115310695E-4"/>
    <n v="6.4695941686615575E-4"/>
    <n v="9.4654984945843261E-4"/>
    <n v="9.7560379197971327E-4"/>
    <n v="8.8035597616943032E-4"/>
    <n v="9.6501944449667841E-4"/>
    <n v="1.0883126033714747E-3"/>
    <n v="9.0528389208562249E-4"/>
    <n v="1.0057391191187405E-3"/>
    <n v="1.1371554090361541E-3"/>
    <n v="1.2779044245252397E-3"/>
    <n v="1.5515161661354298E-3"/>
    <n v="1.7183222336252437E-3"/>
    <n v="1.6993263807449082E-3"/>
    <n v="1.7065869146949265E-3"/>
  </r>
  <r>
    <s v="heat-solarPoland"/>
    <x v="2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land"/>
    <x v="2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land"/>
    <x v="2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land"/>
    <x v="20"/>
    <x v="8"/>
    <n v="0"/>
    <n v="0"/>
    <n v="0"/>
    <n v="0"/>
    <n v="0"/>
    <n v="0"/>
    <n v="3.7278200776419564E-3"/>
    <n v="1.1975915177429439E-2"/>
    <n v="1.8621107114805992E-2"/>
    <n v="2.1077341904084706E-2"/>
    <n v="4.2485777594740662E-2"/>
    <n v="4.8313785637060937E-2"/>
    <n v="5.0197821993882979E-2"/>
    <n v="5.0603369634240739E-2"/>
    <n v="4.6530457167435348E-2"/>
    <n v="3.9537677873790637E-2"/>
    <n v="3.6377081336828654E-2"/>
    <n v="3.1609783088634748E-2"/>
    <n v="2.3025947668779273E-2"/>
    <n v="1.5633049588774036E-2"/>
    <n v="7.8560657436371768E-3"/>
    <n v="9.1296290078398991E-3"/>
    <n v="6.8985620524271212E-3"/>
    <n v="6.4568027789049286E-3"/>
    <n v="6.2076362476172556E-3"/>
    <n v="6.512788828016443E-3"/>
    <n v="5.8247380363093725E-3"/>
    <n v="5.7942074114301851E-3"/>
  </r>
  <r>
    <s v="solid-bioPoland"/>
    <x v="20"/>
    <x v="9"/>
    <n v="0"/>
    <n v="0"/>
    <n v="0"/>
    <n v="0.17089732336916449"/>
    <n v="0.18527741618284818"/>
    <n v="0.18469663986411963"/>
    <n v="0.17557947914860442"/>
    <n v="0.186159262750315"/>
    <n v="0.21861110776077425"/>
    <n v="0.20477263985990138"/>
    <n v="0.23527427417811586"/>
    <n v="0.2358145540837556"/>
    <n v="0.2273453903429892"/>
    <n v="0.22556645930241256"/>
    <n v="0.22246436838805983"/>
    <n v="0.20452168414025507"/>
    <n v="0.19552717952604118"/>
    <n v="0.20733397625956693"/>
    <n v="0.20259982855280428"/>
    <n v="0.19966289799444756"/>
    <n v="0.19525770121919353"/>
    <n v="0.22113500152674953"/>
    <n v="0.2150358581306463"/>
    <n v="0.21873923081412852"/>
    <n v="0.2168504125706753"/>
    <n v="0.22268538442001801"/>
    <n v="0.21644486286965484"/>
    <n v="0.21200636222297872"/>
  </r>
  <r>
    <s v="solid-ff-coalPoland"/>
    <x v="20"/>
    <x v="10"/>
    <n v="0.70835798992173493"/>
    <n v="0.74771382726604252"/>
    <n v="0.74514996783123932"/>
    <n v="0.62896423995959794"/>
    <n v="0.58145110111396359"/>
    <n v="0.56982540543642701"/>
    <n v="0.59780208372592925"/>
    <n v="0.54981042270130143"/>
    <n v="0.48869248887696831"/>
    <n v="0.50411297706260938"/>
    <n v="0.42605227169597609"/>
    <n v="0.43084724115916945"/>
    <n v="0.46208581157665723"/>
    <n v="0.45632353384662511"/>
    <n v="0.47109079305310558"/>
    <n v="0.49578625117928893"/>
    <n v="0.51979116505868717"/>
    <n v="0.50449080618272624"/>
    <n v="0.52553557850403554"/>
    <n v="0.53273863621209827"/>
    <n v="0.54757119542820831"/>
    <n v="0.51994469481350702"/>
    <n v="0.52761089397707461"/>
    <n v="0.51665518832258706"/>
    <n v="0.5175396577826149"/>
    <n v="0.50692750318399649"/>
    <n v="0.50817410792521234"/>
    <n v="0.50307855739325635"/>
  </r>
  <r>
    <s v="solid-wastePoland"/>
    <x v="2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rtugal"/>
    <x v="21"/>
    <x v="0"/>
    <n v="1.1296679054407798E-2"/>
    <n v="1.2595074692745144E-2"/>
    <n v="1.2910870402342125E-2"/>
    <n v="1.3458190411048253E-2"/>
    <n v="1.3875440616793036E-2"/>
    <n v="1.5027257973308953E-2"/>
    <n v="1.6019327594824294E-2"/>
    <n v="1.5976164372836041E-2"/>
    <n v="1.6690814180733479E-2"/>
    <n v="1.805284232485024E-2"/>
    <n v="1.922608796771224E-2"/>
    <n v="2.0874440524569941E-2"/>
    <n v="2.7254496817530151E-2"/>
    <n v="3.9721171095263498E-2"/>
    <n v="4.1256102200544244E-2"/>
    <n v="4.3490758157197613E-2"/>
    <n v="3.2798535369128357E-2"/>
    <n v="3.9300236496617659E-2"/>
    <n v="2.8105278681009906E-2"/>
    <n v="3.118339685605423E-2"/>
    <n v="4.9251668360141644E-2"/>
    <n v="3.1993265350784006E-2"/>
    <n v="3.2335679070399921E-2"/>
    <n v="3.3534687046851502E-2"/>
    <n v="3.1874363342979932E-2"/>
    <n v="3.3712992852392223E-2"/>
    <n v="3.6599707333285054E-2"/>
    <n v="3.5744808679270525E-2"/>
  </r>
  <r>
    <s v="gas-bioPortugal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rtugal"/>
    <x v="21"/>
    <x v="2"/>
    <n v="5.7597820133971765E-2"/>
    <n v="5.9390986504243758E-2"/>
    <n v="6.3640116081845041E-2"/>
    <n v="6.7123916113859428E-2"/>
    <n v="6.8172432372901659E-2"/>
    <n v="7.076929756319765E-2"/>
    <n v="7.5112567144828585E-2"/>
    <n v="7.4954997678342919E-2"/>
    <n v="7.1785518541412532E-2"/>
    <n v="7.6647062448496617E-2"/>
    <n v="7.6009290053802289E-2"/>
    <n v="8.4544858895639896E-2"/>
    <n v="9.1331945045443133E-2"/>
    <n v="9.4860456092395101E-2"/>
    <n v="9.769809543475573E-2"/>
    <n v="0.10314856258199218"/>
    <n v="0.10257512187466639"/>
    <n v="0.11014977991655632"/>
    <n v="0.1126518149279413"/>
    <n v="0.12683340268057083"/>
    <n v="0.16393691776654115"/>
    <n v="0.1651928529312352"/>
    <n v="0.17052072085126677"/>
    <n v="0.17041135544060448"/>
    <n v="0.18197240918678154"/>
    <n v="0.17998457536872162"/>
    <n v="0.17376711579608162"/>
    <n v="0.17636991999061599"/>
  </r>
  <r>
    <s v="heat-ambientPortugal"/>
    <x v="2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Portugal"/>
    <x v="2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Portugal"/>
    <x v="2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rtugal"/>
    <x v="2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rtugal"/>
    <x v="2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rtugal"/>
    <x v="21"/>
    <x v="8"/>
    <n v="2.7978255981802189E-2"/>
    <n v="2.4691503067030027E-2"/>
    <n v="2.4555592283139617E-2"/>
    <n v="2.4422748849069083E-2"/>
    <n v="3.0622436478480626E-2"/>
    <n v="9.9166530399726165E-3"/>
    <n v="1.0670720366308889E-2"/>
    <n v="1.1483665681664609E-2"/>
    <n v="1.2326054664337777E-2"/>
    <n v="8.1982400357754181E-3"/>
    <n v="0"/>
    <n v="0"/>
    <n v="2.6898443721399257E-2"/>
    <n v="2.2685179508481292E-3"/>
    <n v="4.2982737392122765E-3"/>
    <n v="1.4959485469084233E-3"/>
    <n v="2.4226441829734331E-2"/>
    <n v="1.6446538988262111E-2"/>
    <n v="5.8223382432294694E-3"/>
    <n v="7.0630761780858392E-3"/>
    <n v="0.11708682363625161"/>
    <n v="9.000682952535867E-2"/>
    <n v="6.2746586993811526E-2"/>
    <n v="5.7381279790137678E-2"/>
    <n v="5.3838537477238345E-2"/>
    <n v="4.9986481543783781E-2"/>
    <n v="5.1034058371174855E-2"/>
    <n v="4.426360221101322E-2"/>
  </r>
  <r>
    <s v="solid-bioPortugal"/>
    <x v="21"/>
    <x v="9"/>
    <n v="0.90302346122016219"/>
    <n v="0.90321796912441898"/>
    <n v="0.89889342123267324"/>
    <n v="0.89499514462602325"/>
    <n v="0.88732969053182464"/>
    <n v="0.90428679142352075"/>
    <n v="0.89819738489403822"/>
    <n v="0.89758517226715639"/>
    <n v="0.89919761261351627"/>
    <n v="0.89710185519087771"/>
    <n v="0.90476462197848551"/>
    <n v="0.89458070057979011"/>
    <n v="0.85451511441562744"/>
    <n v="0.86314985486149332"/>
    <n v="0.85674752862548764"/>
    <n v="0.85186473071390179"/>
    <n v="0.84039990092647088"/>
    <n v="0.83410344459856389"/>
    <n v="0.85342056814781941"/>
    <n v="0.83492012428528917"/>
    <n v="0.66972459023706565"/>
    <n v="0.71280705219262208"/>
    <n v="0.73439701308452177"/>
    <n v="0.73867267772240641"/>
    <n v="0.73231468999300009"/>
    <n v="0.73631595023510243"/>
    <n v="0.73859911849945847"/>
    <n v="0.74362166911910021"/>
  </r>
  <r>
    <s v="solid-ff-coalPortugal"/>
    <x v="21"/>
    <x v="10"/>
    <n v="1.03783609656111E-4"/>
    <n v="1.04466611562020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Portugal"/>
    <x v="2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Romania"/>
    <x v="22"/>
    <x v="0"/>
    <n v="6.8682696571495975E-3"/>
    <n v="8.7087656715973787E-3"/>
    <n v="1.3489617164717135E-2"/>
    <n v="1.202742948262038E-2"/>
    <n v="1.1974035821375772E-2"/>
    <n v="1.1361551026907387E-2"/>
    <n v="9.4798543084862238E-3"/>
    <n v="7.0745719022835699E-3"/>
    <n v="7.2823060306929643E-3"/>
    <n v="7.7614859868731043E-3"/>
    <n v="7.3612893391870457E-3"/>
    <n v="9.8589654800846794E-3"/>
    <n v="1.0647756631063864E-2"/>
    <n v="2.0124363339996534E-2"/>
    <n v="6.5522518427614694E-3"/>
    <n v="2.794689404650481E-2"/>
    <n v="2.0334072523739925E-2"/>
    <n v="4.0911952285956538E-2"/>
    <n v="2.1598213278904103E-2"/>
    <n v="3.8260671618541131E-2"/>
    <n v="2.862490460390444E-2"/>
    <n v="2.8260923964602634E-2"/>
    <n v="2.8715269175682005E-2"/>
    <n v="2.7850919121713613E-2"/>
    <n v="2.8940649981454115E-2"/>
    <n v="3.6181044126228586E-2"/>
    <n v="3.594193886412865E-2"/>
    <n v="3.6202111361059004E-2"/>
  </r>
  <r>
    <s v="gas-bioRomania"/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Romania"/>
    <x v="22"/>
    <x v="2"/>
    <n v="0.59188730147962132"/>
    <n v="0.71041204709579098"/>
    <n v="0.57516590146260327"/>
    <n v="0.58582332065538856"/>
    <n v="0.60978024801453035"/>
    <n v="0.58900815669356832"/>
    <n v="0.40617052478681825"/>
    <n v="0.38326970793423365"/>
    <n v="0.42565739619811899"/>
    <n v="0.42373582700511508"/>
    <n v="0.44416839009843262"/>
    <n v="0.51173777541372001"/>
    <n v="0.55113799211940762"/>
    <n v="0.50917883146559073"/>
    <n v="0.45650175651986824"/>
    <n v="0.4175533112485969"/>
    <n v="0.45638450799707259"/>
    <n v="0.38940413830449988"/>
    <n v="0.36216207418748986"/>
    <n v="0.36062716213580609"/>
    <n v="0.36235511403776705"/>
    <n v="0.39991735615094159"/>
    <n v="0.40951752793020119"/>
    <n v="0.41314559928412281"/>
    <n v="0.37875915004136423"/>
    <n v="0.39306332314724418"/>
    <n v="0.39898645104259822"/>
    <n v="0.4097872262765313"/>
  </r>
  <r>
    <s v="heat-ambientRomania"/>
    <x v="2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Romania"/>
    <x v="22"/>
    <x v="4"/>
    <n v="0"/>
    <n v="0"/>
    <n v="0"/>
    <n v="0"/>
    <n v="0"/>
    <n v="0"/>
    <n v="0"/>
    <n v="0"/>
    <n v="0"/>
    <n v="1.1413210340886779E-3"/>
    <n v="4.6085668304875118E-4"/>
    <n v="6.5479013799546394E-4"/>
    <n v="1.9571301369317824E-3"/>
    <n v="1.6281719829502983E-3"/>
    <n v="1.3179972474696095E-3"/>
    <n v="1.3751545567396979E-3"/>
    <n v="1.5118116919501066E-3"/>
    <n v="1.8116709416638804E-3"/>
    <n v="1.7937612313007737E-3"/>
    <n v="2.3860423854578788E-3"/>
    <n v="3.2590610653877956E-3"/>
    <n v="2.7632272404066647E-3"/>
    <n v="2.5169138186289541E-3"/>
    <n v="2.3617318716203954E-3"/>
    <n v="9.9171841717814895E-4"/>
    <n v="9.8388371975764873E-4"/>
    <n v="8.6372518089024232E-4"/>
    <n v="8.1940200494922376E-4"/>
  </r>
  <r>
    <s v="heat-solarRomania"/>
    <x v="2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Romania"/>
    <x v="2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Romania"/>
    <x v="2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Romania"/>
    <x v="22"/>
    <x v="8"/>
    <n v="2.5889564494891649E-2"/>
    <n v="1.8977118452258281E-2"/>
    <n v="6.9017635701990127E-2"/>
    <n v="3.1109069488134567E-2"/>
    <n v="9.752917478887126E-3"/>
    <n v="3.4204347148251088E-2"/>
    <n v="5.2438540877174341E-3"/>
    <n v="3.0624811571772447E-2"/>
    <n v="3.7146296043113557E-2"/>
    <n v="2.8477324251910997E-2"/>
    <n v="3.4159338485882353E-2"/>
    <n v="1.5129852651352723E-2"/>
    <n v="1.0324158226001361E-3"/>
    <n v="1.523408448971705E-2"/>
    <n v="3.7969399293366214E-2"/>
    <n v="2.7407972762579415E-2"/>
    <n v="3.7001968300604281E-2"/>
    <n v="3.5892283826727045E-2"/>
    <n v="1.684539982632598E-2"/>
    <n v="2.3106973042524319E-3"/>
    <n v="5.1478892144734298E-4"/>
    <n v="9.2364423217423746E-4"/>
    <n v="1.0920572922249279E-3"/>
    <n v="0"/>
    <n v="4.0323462985860807E-4"/>
    <n v="2.0260989377645977E-4"/>
    <n v="2.0173795505149666E-4"/>
    <n v="0"/>
  </r>
  <r>
    <s v="solid-bioRomania"/>
    <x v="22"/>
    <x v="9"/>
    <n v="0.15760083480529702"/>
    <n v="0.12816708661559936"/>
    <n v="0.19402856540575761"/>
    <n v="0.27343410588628325"/>
    <n v="0.33872272152560146"/>
    <n v="0.34213743464693264"/>
    <n v="0.53891118241287761"/>
    <n v="0.55302717148544545"/>
    <n v="0.52607508511030343"/>
    <n v="0.52748592489270685"/>
    <n v="0.50380631725568104"/>
    <n v="0.46038490056575582"/>
    <n v="0.42829378775629678"/>
    <n v="0.44989458422207806"/>
    <n v="0.48968247814178245"/>
    <n v="0.52236298323575514"/>
    <n v="0.48232335342912119"/>
    <n v="0.52914355353291975"/>
    <n v="0.58737993271433764"/>
    <n v="0.59333745096704082"/>
    <n v="0.60308167476633479"/>
    <n v="0.56370251199548449"/>
    <n v="0.55219575729413606"/>
    <n v="0.55083991920672049"/>
    <n v="0.57228991451566003"/>
    <n v="0.5469656643693771"/>
    <n v="0.54900659074543512"/>
    <n v="0.54322064459380393"/>
  </r>
  <r>
    <s v="solid-ff-coalRomania"/>
    <x v="22"/>
    <x v="10"/>
    <n v="0.21775402956304041"/>
    <n v="0.13373498216475382"/>
    <n v="0.14829828026493186"/>
    <n v="9.7606074487573191E-2"/>
    <n v="2.9770077159605248E-2"/>
    <n v="2.328851048434059E-2"/>
    <n v="4.0194584404100543E-2"/>
    <n v="2.6003737106264878E-2"/>
    <n v="3.8389166177710786E-3"/>
    <n v="1.1398116829305267E-2"/>
    <n v="1.0043808137768249E-2"/>
    <n v="2.2337157510912416E-3"/>
    <n v="6.9309175336999913E-3"/>
    <n v="3.9399644996673932E-3"/>
    <n v="7.9761169547521611E-3"/>
    <n v="3.353684149823977E-3"/>
    <n v="2.4442860575119782E-3"/>
    <n v="2.8364011082328659E-3"/>
    <n v="1.0220618761641603E-2"/>
    <n v="3.07797558890158E-3"/>
    <n v="2.164456605158677E-3"/>
    <n v="4.4323364163901995E-3"/>
    <n v="5.9624744891267943E-3"/>
    <n v="5.8018305158226624E-3"/>
    <n v="1.861533241448482E-2"/>
    <n v="2.260347474361616E-2"/>
    <n v="1.4999556211896305E-2"/>
    <n v="9.9706157636565932E-3"/>
  </r>
  <r>
    <s v="solid-wasteRomania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akia"/>
    <x v="23"/>
    <x v="0"/>
    <n v="7.8948939188054429E-2"/>
    <n v="0.10494097480788685"/>
    <n v="0.1083711690152863"/>
    <n v="0.13016362735933584"/>
    <n v="0.1387361494453298"/>
    <n v="0.14053495674558542"/>
    <n v="0.13104995124355881"/>
    <n v="0.12322164749393751"/>
    <n v="0.12029884347557578"/>
    <n v="0.11542376825269957"/>
    <n v="0.10821138046094983"/>
    <n v="9.6379331602589477E-2"/>
    <n v="9.0087535948004061E-2"/>
    <n v="8.4792432556939884E-2"/>
    <n v="7.4951746818380877E-2"/>
    <n v="7.5973829079845664E-2"/>
    <n v="7.6126233842608679E-2"/>
    <n v="7.6461210848343092E-2"/>
    <n v="7.015273058124992E-2"/>
    <n v="6.5699868409867954E-2"/>
    <n v="5.7537347966432895E-2"/>
    <n v="6.4233691693659209E-2"/>
    <n v="8.0110412296899622E-2"/>
    <n v="8.7590987111373905E-2"/>
    <n v="9.01690281092975E-2"/>
    <n v="9.839428918242224E-2"/>
    <n v="9.5676045256027228E-2"/>
    <n v="8.6354061735062798E-2"/>
  </r>
  <r>
    <s v="gas-bioSlovakia"/>
    <x v="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akia"/>
    <x v="23"/>
    <x v="2"/>
    <n v="0.6250140629624632"/>
    <n v="0.63475324860582316"/>
    <n v="0.67353823481620956"/>
    <n v="0.70891209142882416"/>
    <n v="0.7429665651043974"/>
    <n v="0.76049692254334633"/>
    <n v="0.77875021094636832"/>
    <n v="0.8012988470908845"/>
    <n v="0.82110593353850625"/>
    <n v="0.83325307538100624"/>
    <n v="0.85470588983398765"/>
    <n v="0.84662292577427756"/>
    <n v="0.82099338338566052"/>
    <n v="0.84995725512495945"/>
    <n v="0.83377691766177675"/>
    <n v="0.86116759087258521"/>
    <n v="0.86264719712434301"/>
    <n v="0.84453782167396085"/>
    <n v="0.83996751020163918"/>
    <n v="0.85734899041881885"/>
    <n v="0.86491591491549125"/>
    <n v="0.84988068988579812"/>
    <n v="0.83745238492902052"/>
    <n v="0.85104303364916811"/>
    <n v="0.84934035418765608"/>
    <n v="0.85641549078765555"/>
    <n v="0.83963107105221457"/>
    <n v="0.84561576672912453"/>
  </r>
  <r>
    <s v="heat-ambientSlovakia"/>
    <x v="2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akia"/>
    <x v="2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lovakia"/>
    <x v="2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akia"/>
    <x v="2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akia"/>
    <x v="2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akia"/>
    <x v="2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Slovakia"/>
    <x v="23"/>
    <x v="9"/>
    <n v="0"/>
    <n v="0"/>
    <n v="0"/>
    <n v="5.2911389839493527E-4"/>
    <n v="4.2935999427622362E-4"/>
    <n v="3.4948316054990452E-4"/>
    <n v="5.8009626914535108E-4"/>
    <n v="2.2904564415924516E-4"/>
    <n v="1.7298342803763323E-4"/>
    <n v="1.3390944018969254E-4"/>
    <n v="1.4601524016031976E-4"/>
    <n v="1.1529145931708035E-2"/>
    <n v="1.1364050498627997E-2"/>
    <n v="1.3363447808830088E-2"/>
    <n v="2.0160672158587283E-2"/>
    <n v="2.5099189794974986E-2"/>
    <n v="2.0540928940386567E-2"/>
    <n v="3.649875698141368E-2"/>
    <n v="3.0594565930845401E-2"/>
    <n v="3.3117444196779408E-2"/>
    <n v="3.2922425622119889E-2"/>
    <n v="3.8925857785495482E-2"/>
    <n v="3.4734751309301808E-2"/>
    <n v="3.4572060278448426E-2"/>
    <n v="3.6786304582918532E-2"/>
    <n v="2.3128608080510558E-2"/>
    <n v="2.9614249091326247E-2"/>
    <n v="2.9656473398205499E-2"/>
  </r>
  <r>
    <s v="solid-ff-coalSlovakia"/>
    <x v="23"/>
    <x v="10"/>
    <n v="0.29603699784948245"/>
    <n v="0.26030577658629006"/>
    <n v="0.21809059616850418"/>
    <n v="0.16039516731344497"/>
    <n v="0.1178679254559966"/>
    <n v="9.8618637550518376E-2"/>
    <n v="8.9619741540927472E-2"/>
    <n v="7.5250459771018643E-2"/>
    <n v="5.8422239557880437E-2"/>
    <n v="5.1189246926104381E-2"/>
    <n v="3.6936714464902258E-2"/>
    <n v="4.5468596691424994E-2"/>
    <n v="7.755503016770747E-2"/>
    <n v="5.1886864509270651E-2"/>
    <n v="7.1110663361255017E-2"/>
    <n v="3.7759390252594185E-2"/>
    <n v="4.0685640092661721E-2"/>
    <n v="4.2502210496282541E-2"/>
    <n v="5.9285193286265657E-2"/>
    <n v="4.3833696974533695E-2"/>
    <n v="4.462431149595579E-2"/>
    <n v="4.6959760635047143E-2"/>
    <n v="4.7702451464777952E-2"/>
    <n v="2.6793918961009612E-2"/>
    <n v="2.3704313120127846E-2"/>
    <n v="2.2061611949411673E-2"/>
    <n v="3.5078634600431882E-2"/>
    <n v="3.8373698137607049E-2"/>
  </r>
  <r>
    <s v="solid-wasteSlovakia"/>
    <x v="2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enia"/>
    <x v="24"/>
    <x v="0"/>
    <n v="3.0191944287612623E-2"/>
    <n v="2.6623231056862755E-2"/>
    <n v="3.1248336254583675E-2"/>
    <n v="2.9280749323211602E-2"/>
    <n v="3.073653832907354E-2"/>
    <n v="2.8017005600509275E-2"/>
    <n v="3.4870197900128429E-2"/>
    <n v="3.4956437082204819E-2"/>
    <n v="3.6731550224743843E-2"/>
    <n v="3.0766281238087438E-2"/>
    <n v="3.0602663659663326E-2"/>
    <n v="3.7085098658431744E-2"/>
    <n v="3.9257722739627077E-2"/>
    <n v="5.0996017621087505E-2"/>
    <n v="4.8690288037768335E-2"/>
    <n v="4.9855007628384865E-2"/>
    <n v="5.1683437633926479E-2"/>
    <n v="5.4369300173998589E-2"/>
    <n v="6.4479500627248207E-2"/>
    <n v="4.5860179805192504E-2"/>
    <n v="4.2355096411252381E-2"/>
    <n v="4.5547774110888908E-2"/>
    <n v="4.4967999964314935E-2"/>
    <n v="5.0202352386795206E-2"/>
    <n v="6.18272783291147E-2"/>
    <n v="7.1648177541987629E-2"/>
    <n v="7.04219673335445E-2"/>
    <n v="7.4586932899310912E-2"/>
  </r>
  <r>
    <s v="gas-bioSlovenia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enia"/>
    <x v="24"/>
    <x v="2"/>
    <n v="4.3762005570211593E-2"/>
    <n v="4.3028470883832388E-2"/>
    <n v="6.2128518006433632E-2"/>
    <n v="5.5250878209317372E-2"/>
    <n v="5.1857458400693543E-2"/>
    <n v="5.7154561033481883E-2"/>
    <n v="5.4888207700571567E-2"/>
    <n v="8.3488871459271571E-2"/>
    <n v="7.6697571454748384E-2"/>
    <n v="9.2397020517440351E-2"/>
    <n v="7.7584681266239713E-2"/>
    <n v="8.3407457953518685E-2"/>
    <n v="8.6171529827236235E-2"/>
    <n v="9.7750369590851274E-2"/>
    <n v="0.11099507499562107"/>
    <n v="0.11773663950171774"/>
    <n v="0.11442906302030198"/>
    <n v="0.11849356953211333"/>
    <n v="0.13055818952388443"/>
    <n v="0.11097612491320623"/>
    <n v="0.1154443188870964"/>
    <n v="0.12060780498385286"/>
    <n v="0.12890902514125105"/>
    <n v="0.12692161450912148"/>
    <n v="0.12140772461814905"/>
    <n v="0.12835456602763209"/>
    <n v="0.13346168787136359"/>
    <n v="0.14216932424030782"/>
  </r>
  <r>
    <s v="heat-ambientSlovenia"/>
    <x v="2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enia"/>
    <x v="2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668139589441718E-3"/>
    <n v="1.1042043055119431E-2"/>
    <n v="1.4865311149103951E-2"/>
    <n v="2.3936864228480823E-2"/>
    <n v="3.0445547599101581E-2"/>
    <n v="4.1308230476827773E-2"/>
    <n v="4.6290679792859148E-2"/>
    <n v="5.3438388909873978E-2"/>
    <n v="5.8842509346323783E-2"/>
  </r>
  <r>
    <s v="heat-solarSlovenia"/>
    <x v="2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enia"/>
    <x v="2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enia"/>
    <x v="2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enia"/>
    <x v="24"/>
    <x v="8"/>
    <n v="0.51808451794683286"/>
    <n v="0.55074318353734497"/>
    <n v="0.5156932713939687"/>
    <n v="0.61167591934079746"/>
    <n v="0.64076645688010947"/>
    <n v="0.68330700187344651"/>
    <n v="0.65922984428074083"/>
    <n v="0.64731800009020368"/>
    <n v="0.64857590989226865"/>
    <n v="0.64372336042319722"/>
    <n v="0.43307371315171117"/>
    <n v="0.41203210666832157"/>
    <n v="0.46503566045037104"/>
    <n v="0.47709464982697453"/>
    <n v="0.46469727421086071"/>
    <n v="0.43090151290018247"/>
    <n v="0.42235037752762422"/>
    <n v="0.3518413072018407"/>
    <n v="0.36125654353251169"/>
    <n v="0.27369349015745337"/>
    <n v="0.28084701416490693"/>
    <n v="0.2323729022022476"/>
    <n v="0.21002353909950539"/>
    <n v="0.17462092511359059"/>
    <n v="0.17315882162631946"/>
    <n v="0.15150612304847166"/>
    <n v="0.13532852752805602"/>
    <n v="0.12837065772160539"/>
  </r>
  <r>
    <s v="solid-bioSlovenia"/>
    <x v="24"/>
    <x v="9"/>
    <n v="0.21760355073337237"/>
    <n v="0.17688133689462771"/>
    <n v="0.20866525382950743"/>
    <n v="0.18660762894709979"/>
    <n v="0.18868655782257931"/>
    <n v="0.17414758546717471"/>
    <n v="0.21047978008442708"/>
    <n v="0.20667655065333282"/>
    <n v="0.21668733736461096"/>
    <n v="0.21293294340036328"/>
    <n v="0.45142439108406779"/>
    <n v="0.46534239432083352"/>
    <n v="0.39987666966395086"/>
    <n v="0.36857929647786181"/>
    <n v="0.37496537851191297"/>
    <n v="0.40150683996971498"/>
    <n v="0.41153712181814728"/>
    <n v="0.47529582309204743"/>
    <n v="0.44370576631635567"/>
    <n v="0.55735055671738121"/>
    <n v="0.54854451892541789"/>
    <n v="0.58532671610028053"/>
    <n v="0.59148518859815924"/>
    <n v="0.61711819280249158"/>
    <n v="0.60138569754574478"/>
    <n v="0.6022004535890495"/>
    <n v="0.60734942835716188"/>
    <n v="0.59600091138908606"/>
  </r>
  <r>
    <s v="solid-ff-coalSlovenia"/>
    <x v="24"/>
    <x v="10"/>
    <n v="0.19035798146197055"/>
    <n v="0.20272377762733196"/>
    <n v="0.18226462051550657"/>
    <n v="0.11718482417957375"/>
    <n v="8.7952988567544105E-2"/>
    <n v="5.7373846025387594E-2"/>
    <n v="4.0531970034132038E-2"/>
    <n v="2.7560140714987122E-2"/>
    <n v="2.1307631063628166E-2"/>
    <n v="2.0180394420911699E-2"/>
    <n v="7.3145508383181098E-3"/>
    <n v="2.1329423988945711E-3"/>
    <n v="9.6584173188148503E-3"/>
    <n v="5.5796664832249475E-3"/>
    <n v="6.5198424383680652E-4"/>
    <n v="0"/>
    <n v="0"/>
    <n v="0"/>
    <n v="0"/>
    <n v="3.5528344478223044E-3"/>
    <n v="1.7670085562069091E-3"/>
    <n v="1.2794914536262143E-3"/>
    <n v="6.7738296828856405E-4"/>
    <n v="6.9136758889951349E-4"/>
    <n v="9.1224740384414534E-4"/>
    <n v="0"/>
    <n v="0"/>
    <n v="2.9664403366161459E-5"/>
  </r>
  <r>
    <s v="solid-wasteSlovenia"/>
    <x v="2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pain"/>
    <x v="25"/>
    <x v="0"/>
    <n v="0.10161589444817824"/>
    <n v="9.8384714226031358E-2"/>
    <n v="9.8380738824176167E-2"/>
    <n v="0.10155897241800246"/>
    <n v="0.10571906264094304"/>
    <n v="0.11335761190791649"/>
    <n v="0.11261553108581614"/>
    <n v="0.11954060012253928"/>
    <n v="0.12242145892530594"/>
    <n v="0.12782941880237894"/>
    <n v="0.11886328866693434"/>
    <n v="0.15072763709863712"/>
    <n v="0.14714849460221072"/>
    <n v="0.14991225560084287"/>
    <n v="0.15468596033535917"/>
    <n v="0.16934478740397477"/>
    <n v="0.19098815526636848"/>
    <n v="0.18199175919847033"/>
    <n v="0.17489475559391435"/>
    <n v="0.16094294091631398"/>
    <n v="0.17992582789628492"/>
    <n v="0.18378760516381543"/>
    <n v="0.17649567930794741"/>
    <n v="0.14993713062499983"/>
    <n v="0.15855410410045512"/>
    <n v="0.14760833266704071"/>
    <n v="0.14585619095005972"/>
    <n v="0.14481433940690183"/>
  </r>
  <r>
    <s v="gas-bioSpain"/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pain"/>
    <x v="25"/>
    <x v="2"/>
    <n v="0.24394531362827221"/>
    <n v="0.25254769997824167"/>
    <n v="0.23970755789757225"/>
    <n v="0.23713306142280335"/>
    <n v="0.24367948854870797"/>
    <n v="0.23261068886286285"/>
    <n v="0.24316332103857638"/>
    <n v="0.23588728334437248"/>
    <n v="0.25145126789153921"/>
    <n v="0.26294180414969248"/>
    <n v="0.26296379788623925"/>
    <n v="0.271420074080642"/>
    <n v="0.29268821540175394"/>
    <n v="0.31060794070572384"/>
    <n v="0.30200884150764062"/>
    <n v="0.30803489388176669"/>
    <n v="0.33788339855240396"/>
    <n v="0.3520038460878176"/>
    <n v="0.34949107025347226"/>
    <n v="0.34606168448981117"/>
    <n v="0.36609712858967636"/>
    <n v="0.33170026096563937"/>
    <n v="0.34400910718863847"/>
    <n v="0.33347622752148715"/>
    <n v="0.32254088512170959"/>
    <n v="0.31146310290736645"/>
    <n v="0.34644775531012773"/>
    <n v="0.35681122821468075"/>
  </r>
  <r>
    <s v="heat-ambientSpain"/>
    <x v="2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57738977790483E-3"/>
    <n v="2.1634513718391717E-3"/>
    <n v="2.5654694292976963E-3"/>
    <n v="2.9944745228326244E-3"/>
  </r>
  <r>
    <s v="heat-geothermalSpain"/>
    <x v="25"/>
    <x v="4"/>
    <n v="0"/>
    <n v="0"/>
    <n v="0"/>
    <n v="0"/>
    <n v="0"/>
    <n v="0"/>
    <n v="0"/>
    <n v="0"/>
    <n v="0"/>
    <n v="0"/>
    <n v="0"/>
    <n v="0"/>
    <n v="0"/>
    <n v="0"/>
    <n v="0"/>
    <n v="2.5071431644945271E-4"/>
    <n v="3.325277493867047E-4"/>
    <n v="5.1475190271117841E-4"/>
    <n v="7.4838140179758902E-4"/>
    <n v="1.0314803378639419E-3"/>
    <n v="1.1057982490641214E-3"/>
    <n v="1.4139564411466353E-3"/>
    <n v="1.5400517366186252E-3"/>
    <n v="1.7243081228826502E-3"/>
    <n v="1.7705803482576566E-3"/>
    <n v="1.7230362200961026E-3"/>
    <n v="1.7128749956021501E-3"/>
    <n v="1.6918706049169855E-3"/>
  </r>
  <r>
    <s v="heat-solarSpain"/>
    <x v="2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pain"/>
    <x v="2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579195497618506E-5"/>
    <n v="7.4315876070765448E-5"/>
    <n v="7.2732456987105961E-5"/>
    <n v="7.2303533430640319E-5"/>
    <n v="7.1416900332489967E-5"/>
  </r>
  <r>
    <s v="liquid-bio-gasolineSpain"/>
    <x v="2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pain"/>
    <x v="25"/>
    <x v="8"/>
    <n v="0.21751530605796432"/>
    <n v="0.22125669006407578"/>
    <n v="0.22706290471869675"/>
    <n v="0.24191268730947393"/>
    <n v="0.24743847388368784"/>
    <n v="0.26979598103092084"/>
    <n v="0.27854252656679496"/>
    <n v="0.28006929462065988"/>
    <n v="0.27226787640740668"/>
    <n v="0.27691366627940961"/>
    <n v="0.2956681881462907"/>
    <n v="0.27580409656320737"/>
    <n v="0.26579926667491766"/>
    <n v="0.2728011313665713"/>
    <n v="0.2866812946578699"/>
    <n v="0.27110092848006484"/>
    <n v="0.22763668503117621"/>
    <n v="0.22048243687775032"/>
    <n v="0.21735805497028435"/>
    <n v="0.20116597289750635"/>
    <n v="0.18696635273101114"/>
    <n v="0.18050378201585021"/>
    <n v="0.1692153396656435"/>
    <n v="0.18788045621170088"/>
    <n v="0.1877901645641204"/>
    <n v="0.22066596873742592"/>
    <n v="0.18835445473008539"/>
    <n v="0.18194328550336553"/>
  </r>
  <r>
    <s v="solid-bioSpain"/>
    <x v="25"/>
    <x v="9"/>
    <n v="0.38568853817992627"/>
    <n v="0.36696366265033242"/>
    <n v="0.36322765110438177"/>
    <n v="0.36420761049348693"/>
    <n v="0.3534278401592213"/>
    <n v="0.34687464311453547"/>
    <n v="0.3305772144378254"/>
    <n v="0.32818473159162953"/>
    <n v="0.32323840631567474"/>
    <n v="0.30982860976234833"/>
    <n v="0.30059388512397461"/>
    <n v="0.27788878782946724"/>
    <n v="0.27034556550888694"/>
    <n v="0.24693755392269717"/>
    <n v="0.23423378922330557"/>
    <n v="0.22862271845067064"/>
    <n v="0.22247242113152946"/>
    <n v="0.22573459389353062"/>
    <n v="0.23696594532707743"/>
    <n v="0.27102393421762982"/>
    <n v="0.24955883579940544"/>
    <n v="0.2895724112172709"/>
    <n v="0.29701296156492296"/>
    <n v="0.31618209067655001"/>
    <n v="0.31715790669144128"/>
    <n v="0.30664156744703991"/>
    <n v="0.30641885592959883"/>
    <n v="0.30317865270671523"/>
  </r>
  <r>
    <s v="solid-ff-coalSpain"/>
    <x v="25"/>
    <x v="10"/>
    <n v="5.1234947685659005E-2"/>
    <n v="6.0847233081318682E-2"/>
    <n v="7.1621147455172951E-2"/>
    <n v="5.5187668356233358E-2"/>
    <n v="4.9735134767439827E-2"/>
    <n v="3.7361075083764385E-2"/>
    <n v="3.5101406870987117E-2"/>
    <n v="3.6318090320798885E-2"/>
    <n v="3.0620990460073487E-2"/>
    <n v="2.2486501006170619E-2"/>
    <n v="2.1910840176560954E-2"/>
    <n v="2.4159404428046264E-2"/>
    <n v="2.4018457812230682E-2"/>
    <n v="1.9741118404164964E-2"/>
    <n v="2.2390114275824918E-2"/>
    <n v="2.2645957467073652E-2"/>
    <n v="2.0686812269135255E-2"/>
    <n v="1.9272612039720131E-2"/>
    <n v="2.0541792453453975E-2"/>
    <n v="1.9773987140874919E-2"/>
    <n v="1.6346056734558048E-2"/>
    <n v="1.3021984196277264E-2"/>
    <n v="1.1726860536228985E-2"/>
    <n v="1.0725207646881962E-2"/>
    <n v="1.0296269400165956E-2"/>
    <n v="9.661808192204694E-3"/>
    <n v="8.5720951217978184E-3"/>
    <n v="8.4947321402544344E-3"/>
  </r>
  <r>
    <s v="solid-wasteSpain"/>
    <x v="2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eden"/>
    <x v="26"/>
    <x v="0"/>
    <n v="0.47874026778293199"/>
    <n v="0.47928538196347631"/>
    <n v="0.45911566831708545"/>
    <n v="0.48087120891677404"/>
    <n v="0.48156194754882009"/>
    <n v="0.51574035910619365"/>
    <n v="0.50326901650812095"/>
    <n v="0.51760550156640228"/>
    <n v="0.53187273688611869"/>
    <n v="0.55267447511386703"/>
    <n v="0.5864400041569684"/>
    <n v="0.59990306814413619"/>
    <n v="0.61219452604028302"/>
    <n v="0.61948423381185636"/>
    <n v="0.64961087805373952"/>
    <n v="0.66424231797421374"/>
    <n v="0.70062965275490385"/>
    <n v="0.70796329259664192"/>
    <n v="0.69623394997076637"/>
    <n v="0.70101650861065223"/>
    <n v="0.73400212387947505"/>
    <n v="0.59973841966593122"/>
    <n v="0.61304627464598083"/>
    <n v="0.64016959695478204"/>
    <n v="0.63339228968144146"/>
    <n v="0.63168571783651062"/>
    <n v="0.64011483951228454"/>
    <n v="0.64646256373601618"/>
  </r>
  <r>
    <s v="gas-bioSweden"/>
    <x v="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687762380509E-2"/>
    <n v="2.1780731664696001E-2"/>
    <n v="1.9622417997643232E-2"/>
    <n v="3.5687574036172096E-3"/>
    <n v="8.2994739116947439E-3"/>
    <n v="1.0910108077281322E-2"/>
    <n v="1.3901907160984241E-2"/>
    <n v="1.5162883172378015E-2"/>
    <n v="1.6283720185810552E-2"/>
    <n v="1.0769912828433021E-2"/>
  </r>
  <r>
    <s v="gas-ff-naturalSweden"/>
    <x v="26"/>
    <x v="2"/>
    <n v="1.0925472429530722E-2"/>
    <n v="1.2895311678958977E-2"/>
    <n v="1.3264582323584682E-2"/>
    <n v="1.5216768594825032E-2"/>
    <n v="1.7601212864913247E-2"/>
    <n v="1.8825806503277868E-2"/>
    <n v="1.8483126609612901E-2"/>
    <n v="1.8317127275046492E-2"/>
    <n v="2.4082259829676694E-2"/>
    <n v="2.7685586191839556E-2"/>
    <n v="2.4450260493349397E-2"/>
    <n v="2.9140960766726846E-2"/>
    <n v="1.9535577706578315E-2"/>
    <n v="1.7796802896130032E-2"/>
    <n v="1.9558868718571223E-2"/>
    <n v="1.9615646751938262E-2"/>
    <n v="1.7277324082759154E-2"/>
    <n v="1.8186934467570626E-2"/>
    <n v="1.7857518614866032E-2"/>
    <n v="2.4800182300338213E-2"/>
    <n v="2.4693510654710184E-2"/>
    <n v="2.0652108833753374E-2"/>
    <n v="1.344633286972491E-2"/>
    <n v="1.1445573504387156E-2"/>
    <n v="1.0883577286506234E-2"/>
    <n v="1.0118559430129959E-2"/>
    <n v="1.0840268384225318E-2"/>
    <n v="1.2642640255960989E-2"/>
  </r>
  <r>
    <s v="heat-ambientSweden"/>
    <x v="2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weden"/>
    <x v="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weden"/>
    <x v="2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weden"/>
    <x v="2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weden"/>
    <x v="2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weden"/>
    <x v="26"/>
    <x v="8"/>
    <n v="0.36386455821999941"/>
    <n v="0.37213912027731139"/>
    <n v="0.39510103733826268"/>
    <n v="0.36782356385045917"/>
    <n v="0.37306918333063965"/>
    <n v="0.32533530804036404"/>
    <n v="0.33720100762047012"/>
    <n v="0.31931581146639798"/>
    <n v="0.2956289756628519"/>
    <n v="0.27282914946205805"/>
    <n v="0.2304713202082101"/>
    <n v="0.2239510439614531"/>
    <n v="0.21061009859817584"/>
    <n v="0.20113374468360204"/>
    <n v="0.15577395868452881"/>
    <n v="0.12687273340046312"/>
    <n v="8.2957799713161195E-2"/>
    <n v="5.3587982623543161E-2"/>
    <n v="3.5762366887254517E-2"/>
    <n v="2.7585820290665936E-2"/>
    <n v="2.2534597916720685E-2"/>
    <n v="1.59344680583514E-2"/>
    <n v="1.1801171348980255E-2"/>
    <n v="1.4350628290084155E-2"/>
    <n v="1.0888467191790615E-2"/>
    <n v="1.0819483717677885E-2"/>
    <n v="8.0311922667298634E-3"/>
    <n v="7.1457927407213599E-3"/>
  </r>
  <r>
    <s v="solid-bioSweden"/>
    <x v="26"/>
    <x v="9"/>
    <n v="0.1464697015675378"/>
    <n v="0.13568018608025328"/>
    <n v="0.13251871202106705"/>
    <n v="0.13608845863794167"/>
    <n v="0.12776765625562703"/>
    <n v="0.14009852635016448"/>
    <n v="0.14104684926179603"/>
    <n v="0.14476155969215326"/>
    <n v="0.14841602762135284"/>
    <n v="0.14681078923223537"/>
    <n v="0.15863841514147226"/>
    <n v="0.14700492712768401"/>
    <n v="0.15765979765496288"/>
    <n v="0.16158521860841149"/>
    <n v="0.17505629454316032"/>
    <n v="0.18926930187338503"/>
    <n v="0.19913522344917575"/>
    <n v="0.22026179031224438"/>
    <n v="0.23037738828906223"/>
    <n v="0.22481675713364757"/>
    <n v="0.19914734955145086"/>
    <n v="0.36010624603834679"/>
    <n v="0.35340674722361926"/>
    <n v="0.32312409317346524"/>
    <n v="0.33093375867927766"/>
    <n v="0.33221335584330342"/>
    <n v="0.32472997965094985"/>
    <n v="0.32297909043886847"/>
  </r>
  <r>
    <s v="solid-ff-coalSweden"/>
    <x v="26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Sweden"/>
    <x v="2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itzerland"/>
    <x v="27"/>
    <x v="0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3929448047454998E-2"/>
    <n v="6.4121319099780097E-2"/>
    <n v="6.4395001165622259E-2"/>
    <n v="6.5337646560332363E-2"/>
    <n v="6.7426427073530429E-2"/>
    <n v="6.8370784233447224E-2"/>
    <n v="7.2675954760117525E-2"/>
    <n v="7.3807634440751169E-2"/>
    <n v="7.3661616697036372E-2"/>
    <n v="7.5802471108543212E-2"/>
    <n v="7.6910715375204483E-2"/>
    <n v="7.6673569827466689E-2"/>
    <n v="7.8219880983012163E-2"/>
    <n v="7.9438555765099131E-2"/>
    <n v="8.1102644230125628E-2"/>
    <n v="8.5654907693987467E-2"/>
    <n v="8.5654907693987467E-2"/>
  </r>
  <r>
    <s v="gas-ff-naturalSwitzerland"/>
    <x v="27"/>
    <x v="2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136987555388368"/>
    <n v="0.19660381926075179"/>
    <n v="0.19832529296604301"/>
    <n v="0.20460266068801178"/>
    <n v="0.20601079483899359"/>
    <n v="0.20481304704937758"/>
    <n v="0.21823376772805922"/>
    <n v="0.22016518813859656"/>
    <n v="0.22367911615827052"/>
    <n v="0.23294101225863845"/>
    <n v="0.24293476473419659"/>
    <n v="0.25305408629661241"/>
    <n v="0.25512800383536571"/>
    <n v="0.26653690112825323"/>
    <n v="0.26925752080458126"/>
    <n v="0.27978823736806535"/>
    <n v="0.27978823736806535"/>
  </r>
  <r>
    <s v="heat-ambientSwitzerland"/>
    <x v="27"/>
    <x v="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geothermalSwitzerland"/>
    <x v="27"/>
    <x v="4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solarSwitzerland"/>
    <x v="27"/>
    <x v="5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liquid-ff-heatingoilSwitzerland"/>
    <x v="27"/>
    <x v="8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69505467394493"/>
    <n v="0.62113118022033131"/>
    <n v="0.61850257324325564"/>
    <n v="0.61079962171285607"/>
    <n v="0.60416797980889603"/>
    <n v="0.60002996791395158"/>
    <n v="0.57602328619345644"/>
    <n v="0.56785879195073974"/>
    <n v="0.55771858445749212"/>
    <n v="0.54233784686841313"/>
    <n v="0.51961047432442364"/>
    <n v="0.50774345234287155"/>
    <n v="0.49897194360706032"/>
    <n v="0.47422382409448138"/>
    <n v="0.46520203620317341"/>
    <n v="0.4674021333470969"/>
    <n v="0.4674021333470969"/>
  </r>
  <r>
    <s v="solid-bioSwitzerland"/>
    <x v="27"/>
    <x v="9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7011061648050845E-2"/>
    <n v="9.4737376243295382E-2"/>
    <n v="9.467564890460424E-2"/>
    <n v="9.2653076534216325E-2"/>
    <n v="9.3725412454533849E-2"/>
    <n v="9.5845238133752605E-2"/>
    <n v="9.5995943049958218E-2"/>
    <n v="9.7572614814448011E-2"/>
    <n v="9.9471792598918321E-2"/>
    <n v="9.8972020003201461E-2"/>
    <n v="0.10071010900955382"/>
    <n v="9.992668823482434E-2"/>
    <n v="0.1028345112880986"/>
    <n v="0.1031938984950732"/>
    <n v="0.10422304819655138"/>
    <n v="0.11004199518583797"/>
    <n v="0.11004199518583797"/>
  </r>
  <r>
    <s v="solid-ff-coalSwitzerland"/>
    <x v="27"/>
    <x v="10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63061935554501E-4"/>
    <n v="6.8650272640069108E-4"/>
    <n v="6.4812187243804898E-4"/>
    <n v="1.9893306824308394E-3"/>
    <n v="1.9485532734830324E-3"/>
    <n v="2.0188570433649837E-3"/>
    <n v="2.2428958656532296E-3"/>
    <n v="2.0893493536284372E-3"/>
    <n v="2.1186750287309547E-3"/>
    <n v="1.9415795979048842E-3"/>
    <n v="1.7919948222340539E-3"/>
    <n v="1.6186828547757723E-3"/>
    <n v="1.5063649114467567E-3"/>
    <n v="1.2623106849550239E-3"/>
    <n v="1.1717037458859065E-3"/>
    <n v="1.1492636572933471E-3"/>
    <n v="1.1492636572933471E-3"/>
  </r>
  <r>
    <s v="electricityUnited Kingdom"/>
    <x v="28"/>
    <x v="0"/>
    <n v="9.0424652182940449E-2"/>
    <n v="8.5945004343844583E-2"/>
    <n v="8.9040083939896028E-2"/>
    <n v="8.6294548315821298E-2"/>
    <n v="9.0828990227384401E-2"/>
    <n v="9.4638877980709704E-2"/>
    <n v="8.7961597219690837E-2"/>
    <n v="9.2294268202060173E-2"/>
    <n v="9.4256762050125939E-2"/>
    <n v="9.5309827193216817E-2"/>
    <n v="9.5109682685140612E-2"/>
    <n v="9.9949158541743757E-2"/>
    <n v="9.88761500807286E-2"/>
    <n v="0.11461275580032675"/>
    <n v="0.1134253690880604"/>
    <n v="0.11899823134253909"/>
    <n v="0.12184051457166868"/>
    <n v="0.12394737582775252"/>
    <n v="0.11677758832749217"/>
    <n v="0.11944126040510554"/>
    <n v="0.11002953104212379"/>
    <n v="0.11619254343659771"/>
    <n v="0.1155379202458799"/>
    <n v="0.11401462932215546"/>
    <n v="0.12161446319611198"/>
    <n v="0.12023313804195661"/>
    <n v="0.11601632532149804"/>
    <n v="0.11785282740565999"/>
  </r>
  <r>
    <s v="gas-bioUnited Kingdom"/>
    <x v="2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United Kingdom"/>
    <x v="28"/>
    <x v="2"/>
    <n v="0.7138394542535792"/>
    <n v="0.72188971734800933"/>
    <n v="0.72856511688649539"/>
    <n v="0.72019266845063923"/>
    <n v="0.72761486770995176"/>
    <n v="0.742504617227846"/>
    <n v="0.75547500930025635"/>
    <n v="0.74939435946621447"/>
    <n v="0.75202136466875669"/>
    <n v="0.75822696525896771"/>
    <n v="0.77044282432804889"/>
    <n v="0.76641836176577094"/>
    <n v="0.77758335038710047"/>
    <n v="0.77513868641507644"/>
    <n v="0.7794101968408943"/>
    <n v="0.78022715747596394"/>
    <n v="0.77137087947672234"/>
    <n v="0.77098078213962551"/>
    <n v="0.76293750225702295"/>
    <n v="0.75508146379641161"/>
    <n v="0.76259093735817873"/>
    <n v="0.74739608142936509"/>
    <n v="0.75481070286301233"/>
    <n v="0.74383041406869788"/>
    <n v="0.72116742508777865"/>
    <n v="0.72372805259037853"/>
    <n v="0.72931197953764182"/>
    <n v="0.72384748423873313"/>
  </r>
  <r>
    <s v="heat-ambientUnited Kingdom"/>
    <x v="2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361934621383483E-6"/>
    <n v="4.3041838656329736E-5"/>
    <n v="8.334852024787885E-5"/>
    <n v="2.2132007610119325E-4"/>
    <n v="2.449274041132654E-4"/>
    <n v="3.7310985291191297E-4"/>
    <n v="5.8744493314925633E-4"/>
    <n v="6.2474728107219106E-4"/>
    <n v="6.2273647576557292E-4"/>
    <n v="7.0502223840172309E-4"/>
  </r>
  <r>
    <s v="heat-geothermalUnited Kingdom"/>
    <x v="2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United Kingdom"/>
    <x v="2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United Kingdom"/>
    <x v="2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United Kingdom"/>
    <x v="2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United Kingdom"/>
    <x v="28"/>
    <x v="8"/>
    <n v="6.3446778203772758E-2"/>
    <n v="6.4736061811003137E-2"/>
    <n v="6.8547875114298079E-2"/>
    <n v="6.9849779310092078E-2"/>
    <n v="7.3086874417321882E-2"/>
    <n v="7.676194176595548E-2"/>
    <n v="8.0853015432734293E-2"/>
    <n v="8.5463988845888975E-2"/>
    <n v="8.7819499838951195E-2"/>
    <n v="7.7771120492216503E-2"/>
    <n v="7.9198568538241476E-2"/>
    <n v="8.2655062749109484E-2"/>
    <n v="7.2870771248409044E-2"/>
    <n v="6.9432002640378493E-2"/>
    <n v="7.3624637948433699E-2"/>
    <n v="7.3173617540288213E-2"/>
    <n v="7.9117598315404394E-2"/>
    <n v="7.3962884443623547E-2"/>
    <n v="7.3449013117428602E-2"/>
    <n v="7.58799317890059E-2"/>
    <n v="7.5362940657941316E-2"/>
    <n v="7.5248200333057694E-2"/>
    <n v="6.8266644442568788E-2"/>
    <n v="7.057360017855506E-2"/>
    <n v="7.6624485281702376E-2"/>
    <n v="7.3577832608772806E-2"/>
    <n v="7.1645698868133351E-2"/>
    <n v="7.2441861139214386E-2"/>
  </r>
  <r>
    <s v="solid-bioUnited Kingdom"/>
    <x v="28"/>
    <x v="9"/>
    <n v="6.3003878501266706E-3"/>
    <n v="5.7254727264349024E-3"/>
    <n v="6.8575835579239366E-3"/>
    <n v="6.5816916787942107E-3"/>
    <n v="6.8625671387807707E-3"/>
    <n v="7.0942460915202708E-3"/>
    <n v="6.2684790894257736E-3"/>
    <n v="6.7697955395601729E-3"/>
    <n v="5.5503738021865333E-3"/>
    <n v="5.5666947287295867E-3"/>
    <n v="5.4788138141629089E-3"/>
    <n v="5.579808299927813E-3"/>
    <n v="5.6928732597162626E-3"/>
    <n v="5.4964872048399397E-3"/>
    <n v="5.3610035879658501E-3"/>
    <n v="7.1546585869118086E-3"/>
    <n v="8.2500548822579678E-3"/>
    <n v="9.5347475246126499E-3"/>
    <n v="2.3934946140991939E-2"/>
    <n v="2.7032265172973694E-2"/>
    <n v="3.0627085733651038E-2"/>
    <n v="3.452954044094933E-2"/>
    <n v="3.8891247369109545E-2"/>
    <n v="4.8914034165019257E-2"/>
    <n v="5.6783278005457322E-2"/>
    <n v="6.0583305499223965E-2"/>
    <n v="6.2399317571968968E-2"/>
    <n v="6.456209277898721E-2"/>
  </r>
  <r>
    <s v="solid-ff-coalUnited Kingdom"/>
    <x v="28"/>
    <x v="10"/>
    <n v="0.12598872750958098"/>
    <n v="0.12170374377070789"/>
    <n v="0.10698934050138645"/>
    <n v="0.11708131224465308"/>
    <n v="0.10160670050656113"/>
    <n v="7.9000316933968695E-2"/>
    <n v="6.944189895789292E-2"/>
    <n v="6.6077587946276176E-2"/>
    <n v="6.0351999639979732E-2"/>
    <n v="6.3125392326869173E-2"/>
    <n v="4.9770110634406228E-2"/>
    <n v="4.5211956866455606E-2"/>
    <n v="4.4787441341702282E-2"/>
    <n v="3.513718842776356E-2"/>
    <n v="2.8000420843528377E-2"/>
    <n v="2.0260927429297679E-2"/>
    <n v="1.9229985639431943E-2"/>
    <n v="2.1374813540140473E-2"/>
    <n v="2.2758373483809706E-2"/>
    <n v="2.2387722314404012E-2"/>
    <n v="2.1148883666617921E-2"/>
    <n v="2.6211622383827026E-2"/>
    <n v="2.2059093643902773E-2"/>
    <n v="2.2054347014255935E-2"/>
    <n v="2.2943790332536167E-2"/>
    <n v="2.102925853111668E-2"/>
    <n v="1.9831614647713863E-2"/>
    <n v="2.0340544508969199E-2"/>
  </r>
  <r>
    <s v="solid-wasteUnited Kingdom"/>
    <x v="28"/>
    <x v="11"/>
    <n v="0"/>
    <n v="0"/>
    <n v="0"/>
    <n v="0"/>
    <n v="0"/>
    <n v="0"/>
    <n v="0"/>
    <n v="0"/>
    <n v="0"/>
    <n v="0"/>
    <n v="0"/>
    <n v="1.8565177699234595E-4"/>
    <n v="1.8941368234320983E-4"/>
    <n v="1.8287951161466041E-4"/>
    <n v="1.7837169111725189E-4"/>
    <n v="1.8540762499925809E-4"/>
    <n v="1.9096711451436566E-4"/>
    <n v="1.9939652424517016E-4"/>
    <n v="1.3324047979253133E-4"/>
    <n v="1.3431468344285276E-4"/>
    <n v="1.5727302123941684E-4"/>
    <n v="2.0069190010193555E-4"/>
    <n v="1.8946403141345468E-4"/>
    <n v="2.3986539840455438E-4"/>
    <n v="2.7911316326419892E-4"/>
    <n v="2.2366544747943158E-4"/>
    <n v="1.7232757727849782E-4"/>
    <n v="2.5016769003428539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6AE12-35EE-4A81-87EC-B30FC244387E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6" firstHeaderRow="1" firstDataRow="1" firstDataCol="1"/>
  <pivotFields count="31"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zoomScale="70" zoomScaleNormal="70" workbookViewId="0">
      <selection activeCell="D26" sqref="D26"/>
    </sheetView>
  </sheetViews>
  <sheetFormatPr defaultRowHeight="14.4" x14ac:dyDescent="0.3"/>
  <cols>
    <col min="1" max="1" width="18.33203125" bestFit="1" customWidth="1" collapsed="1"/>
    <col min="2" max="2" width="27" bestFit="1" customWidth="1" collapsed="1"/>
    <col min="3" max="3" width="19.88671875" customWidth="1" collapsed="1"/>
    <col min="8" max="8" width="10" customWidth="1" collapsed="1"/>
    <col min="18" max="18" width="11.6640625" bestFit="1" customWidth="1" collapsed="1"/>
    <col min="20" max="20" width="10.33203125" customWidth="1" collapsed="1"/>
    <col min="21" max="21" width="12.33203125" customWidth="1" collapsed="1"/>
    <col min="23" max="23" width="10" bestFit="1" customWidth="1" collapsed="1"/>
    <col min="27" max="27" width="10" bestFit="1" customWidth="1" collapsed="1"/>
  </cols>
  <sheetData>
    <row r="1" spans="1:22" x14ac:dyDescent="0.3">
      <c r="A1" s="117"/>
      <c r="B1" s="118" t="s">
        <v>31</v>
      </c>
      <c r="C1" s="118"/>
      <c r="D1" s="118">
        <v>1</v>
      </c>
      <c r="E1" s="118">
        <f ca="1">MATCH(D4,INDIRECT("'heat-solar'!$B$1:$B$125"))</f>
        <v>30</v>
      </c>
      <c r="F1" s="118">
        <f ca="1">MATCH(E4,INDIRECT("'heat-solar'!$B$1:$B$125"))</f>
        <v>59</v>
      </c>
      <c r="G1" s="118">
        <f ca="1">MATCH(F4,INDIRECT("'heat-solar'!$B$1:$B$125"))</f>
        <v>88</v>
      </c>
      <c r="H1" s="118">
        <f ca="1">MATCH(G4,INDIRECT("'heat-solar'!$B$1:$B$125"))</f>
        <v>117</v>
      </c>
    </row>
    <row r="2" spans="1:22" x14ac:dyDescent="0.3">
      <c r="A2" s="117"/>
      <c r="B2" s="118" t="s">
        <v>32</v>
      </c>
      <c r="C2" s="118"/>
      <c r="D2" s="118">
        <v>8</v>
      </c>
      <c r="E2" s="118">
        <f>D2</f>
        <v>8</v>
      </c>
      <c r="F2" s="118">
        <f t="shared" ref="F2:G2" si="0">E2</f>
        <v>8</v>
      </c>
      <c r="G2" s="118">
        <f t="shared" si="0"/>
        <v>8</v>
      </c>
      <c r="H2" s="118"/>
    </row>
    <row r="3" spans="1:22" x14ac:dyDescent="0.3">
      <c r="B3" s="2"/>
      <c r="C3" s="2"/>
      <c r="D3" s="2"/>
      <c r="E3" s="2"/>
      <c r="F3" s="2"/>
      <c r="G3" s="2"/>
      <c r="H3" s="2"/>
    </row>
    <row r="4" spans="1:22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3">
      <c r="B5" t="s">
        <v>33</v>
      </c>
      <c r="C5" t="s">
        <v>33</v>
      </c>
      <c r="D5" s="3">
        <f t="shared" ref="D5:G16" ca="1" si="1">AVERAGE(OFFSET(INDIRECT(ADDRESS(1,1,,,$C5)),D$1,D$2,30,1))</f>
        <v>0.32196981029617866</v>
      </c>
      <c r="E5" s="3">
        <f t="shared" ca="1" si="1"/>
        <v>0.2736071540416608</v>
      </c>
      <c r="F5" s="3">
        <f t="shared" ca="1" si="1"/>
        <v>0.25667433504017217</v>
      </c>
      <c r="G5" s="3">
        <f t="shared" ca="1" si="1"/>
        <v>0.22562015405582264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9.9238786222790601E-2</v>
      </c>
      <c r="Q5" s="28">
        <f t="shared" ref="Q5:S8" si="2">AVERAGEIF($C$26:$C$141,$N5,G$26:G$141)</f>
        <v>3.4278296295046022E-2</v>
      </c>
      <c r="R5" s="28">
        <f t="shared" si="2"/>
        <v>3.5440091806822464E-3</v>
      </c>
      <c r="S5" s="28">
        <f t="shared" si="2"/>
        <v>3.8365624581075837E-4</v>
      </c>
      <c r="T5" s="28">
        <f t="shared" ref="T5:U8" si="3">AVERAGEIF($C$26:$C$141,$N5,L$26:L$141)</f>
        <v>0.38306911665372723</v>
      </c>
      <c r="U5" s="28">
        <f t="shared" si="3"/>
        <v>1.5725212428116132E-2</v>
      </c>
      <c r="V5" s="28">
        <f>AVERAGEIF($C$26:$C$141,$N5,O$26:O$141)</f>
        <v>3.3885447685558919E-3</v>
      </c>
    </row>
    <row r="6" spans="1:22" x14ac:dyDescent="0.3">
      <c r="B6" t="s">
        <v>34</v>
      </c>
      <c r="C6" t="s">
        <v>34</v>
      </c>
      <c r="D6" s="3">
        <f t="shared" ca="1" si="1"/>
        <v>0.15622316493090913</v>
      </c>
      <c r="E6" s="3">
        <f t="shared" ca="1" si="1"/>
        <v>0.13515892055212803</v>
      </c>
      <c r="F6" s="3">
        <f t="shared" ca="1" si="1"/>
        <v>0.12665457079413334</v>
      </c>
      <c r="G6" s="3">
        <f t="shared" ca="1" si="1"/>
        <v>0.10970209806224909</v>
      </c>
      <c r="J6" s="4"/>
      <c r="K6" s="4"/>
      <c r="L6" s="4"/>
      <c r="N6">
        <v>2</v>
      </c>
      <c r="O6" t="s">
        <v>63</v>
      </c>
      <c r="P6" s="28">
        <f>AVERAGEIF($C$26:$C$141,$N6,D$26:D$141)</f>
        <v>9.9238786222790601E-2</v>
      </c>
      <c r="Q6" s="28">
        <f t="shared" si="2"/>
        <v>9.7937989414417191E-3</v>
      </c>
      <c r="R6" s="28">
        <f t="shared" si="2"/>
        <v>2.8453294121801448E-2</v>
      </c>
      <c r="S6" s="28">
        <f t="shared" si="2"/>
        <v>3.8365624581075837E-4</v>
      </c>
      <c r="T6" s="28">
        <f t="shared" si="3"/>
        <v>0.49462084103015491</v>
      </c>
      <c r="U6" s="28">
        <f t="shared" si="3"/>
        <v>9.0453067251473757E-2</v>
      </c>
      <c r="V6" s="28">
        <f>AVERAGEIF($C$26:$C$141,$N6,O$26:O$141)</f>
        <v>1.3824793302427873E-2</v>
      </c>
    </row>
    <row r="7" spans="1:22" x14ac:dyDescent="0.3">
      <c r="B7" t="s">
        <v>39</v>
      </c>
      <c r="C7" t="s">
        <v>39</v>
      </c>
      <c r="D7" s="3">
        <f t="shared" ca="1" si="1"/>
        <v>4.2751073393450988E-2</v>
      </c>
      <c r="E7" s="3">
        <f t="shared" ca="1" si="1"/>
        <v>3.4854894791715788E-2</v>
      </c>
      <c r="F7" s="3">
        <f t="shared" ca="1" si="1"/>
        <v>3.327364023502994E-2</v>
      </c>
      <c r="G7" s="3">
        <f t="shared" ca="1" si="1"/>
        <v>3.3462146383259221E-2</v>
      </c>
      <c r="J7" s="4"/>
      <c r="K7" s="4"/>
      <c r="L7" s="4"/>
      <c r="N7">
        <v>3</v>
      </c>
      <c r="O7" t="s">
        <v>64</v>
      </c>
      <c r="P7" s="28">
        <f>AVERAGEIF($C$26:$C$141,$N7,D$26:D$141)</f>
        <v>9.9238786222790601E-2</v>
      </c>
      <c r="Q7" s="28">
        <f t="shared" si="2"/>
        <v>4.8968994707208596E-3</v>
      </c>
      <c r="R7" s="28">
        <f t="shared" si="2"/>
        <v>4.5379645540551211E-2</v>
      </c>
      <c r="S7" s="28">
        <f t="shared" si="2"/>
        <v>3.8365624581075837E-4</v>
      </c>
      <c r="T7" s="28">
        <f t="shared" si="3"/>
        <v>0.47941737793469097</v>
      </c>
      <c r="U7" s="28">
        <f t="shared" si="3"/>
        <v>0.14123212150772296</v>
      </c>
      <c r="V7" s="28">
        <f>AVERAGEIF($C$26:$C$141,$N7,O$26:O$141)</f>
        <v>2.4225705513171866E-2</v>
      </c>
    </row>
    <row r="8" spans="1:22" x14ac:dyDescent="0.3">
      <c r="B8" t="s">
        <v>35</v>
      </c>
      <c r="C8" t="s">
        <v>35</v>
      </c>
      <c r="D8" s="3">
        <f t="shared" ca="1" si="1"/>
        <v>9.8838591580764343E-2</v>
      </c>
      <c r="E8" s="3">
        <f t="shared" ca="1" si="1"/>
        <v>9.8838591580764343E-2</v>
      </c>
      <c r="F8" s="3">
        <f t="shared" ca="1" si="1"/>
        <v>9.8838591580764343E-2</v>
      </c>
      <c r="G8" s="3">
        <f t="shared" ca="1" si="1"/>
        <v>9.9238786222790601E-2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9.9238786222790601E-2</v>
      </c>
      <c r="Q8" s="28">
        <f t="shared" si="2"/>
        <v>2.4484497353604332E-3</v>
      </c>
      <c r="R8" s="28">
        <f t="shared" si="2"/>
        <v>7.6905039199667763E-2</v>
      </c>
      <c r="S8" s="28">
        <f t="shared" si="2"/>
        <v>3.8365624581075837E-4</v>
      </c>
      <c r="T8" s="28">
        <f t="shared" si="3"/>
        <v>0.45489442268737129</v>
      </c>
      <c r="U8" s="28">
        <f t="shared" si="3"/>
        <v>0.2358083024850727</v>
      </c>
      <c r="V8" s="28">
        <f>AVERAGEIF($C$26:$C$141,$N8,O$26:O$141)</f>
        <v>4.3459496560196771E-2</v>
      </c>
    </row>
    <row r="9" spans="1:22" x14ac:dyDescent="0.3">
      <c r="B9" t="s">
        <v>36</v>
      </c>
      <c r="C9" t="s">
        <v>35</v>
      </c>
      <c r="D9" s="3">
        <f t="shared" ca="1" si="1"/>
        <v>9.8838591580764343E-2</v>
      </c>
      <c r="E9" s="3">
        <f t="shared" ca="1" si="1"/>
        <v>9.8838591580764343E-2</v>
      </c>
      <c r="F9" s="3">
        <f t="shared" ca="1" si="1"/>
        <v>9.8838591580764343E-2</v>
      </c>
      <c r="G9" s="3">
        <f t="shared" ca="1" si="1"/>
        <v>9.9238786222790601E-2</v>
      </c>
      <c r="H9" s="2"/>
      <c r="J9" s="4"/>
      <c r="K9" s="4"/>
      <c r="L9" s="4"/>
      <c r="M9" s="4"/>
      <c r="N9" s="4"/>
      <c r="O9" s="4"/>
    </row>
    <row r="10" spans="1:22" x14ac:dyDescent="0.3">
      <c r="B10" s="116" t="s">
        <v>66</v>
      </c>
      <c r="C10" s="116" t="s">
        <v>66</v>
      </c>
      <c r="D10" s="3">
        <f t="shared" ca="1" si="1"/>
        <v>3.7806513932475542E-4</v>
      </c>
      <c r="E10" s="3">
        <f t="shared" ca="1" si="1"/>
        <v>3.7806513932475542E-4</v>
      </c>
      <c r="F10" s="3">
        <f t="shared" ca="1" si="1"/>
        <v>3.7806513932475542E-4</v>
      </c>
      <c r="G10" s="3">
        <f t="shared" ca="1" si="1"/>
        <v>3.8365624581075837E-4</v>
      </c>
    </row>
    <row r="11" spans="1:22" x14ac:dyDescent="0.3">
      <c r="B11" s="116" t="s">
        <v>74</v>
      </c>
      <c r="C11" t="s">
        <v>141</v>
      </c>
      <c r="D11" s="3">
        <f t="shared" ca="1" si="1"/>
        <v>2.6850879021553112E-5</v>
      </c>
      <c r="E11" s="3">
        <f t="shared" ca="1" si="1"/>
        <v>2.6850879021553112E-5</v>
      </c>
      <c r="F11" s="3">
        <f t="shared" ca="1" si="1"/>
        <v>2.6850879021553112E-5</v>
      </c>
      <c r="G11" s="3">
        <f t="shared" ca="1" si="1"/>
        <v>2.7776771401606668E-5</v>
      </c>
    </row>
    <row r="12" spans="1:22" x14ac:dyDescent="0.3">
      <c r="B12" s="116" t="s">
        <v>74</v>
      </c>
      <c r="C12" t="s">
        <v>140</v>
      </c>
      <c r="D12" s="3">
        <f t="shared" ca="1" si="1"/>
        <v>1.2233283631922082E-5</v>
      </c>
      <c r="E12" s="3">
        <f t="shared" ca="1" si="1"/>
        <v>1.2233283631922082E-5</v>
      </c>
      <c r="F12" s="3">
        <f t="shared" ca="1" si="1"/>
        <v>1.2233283631922082E-5</v>
      </c>
      <c r="G12" s="3">
        <f t="shared" ca="1" si="1"/>
        <v>1.2655120998540085E-5</v>
      </c>
    </row>
    <row r="13" spans="1:22" x14ac:dyDescent="0.3">
      <c r="B13" s="116" t="s">
        <v>75</v>
      </c>
      <c r="C13" s="116" t="s">
        <v>75</v>
      </c>
      <c r="D13" s="3">
        <f t="shared" ca="1" si="1"/>
        <v>0.36434936024823628</v>
      </c>
      <c r="E13" s="3">
        <f t="shared" ca="1" si="1"/>
        <v>0.400159140730804</v>
      </c>
      <c r="F13" s="3">
        <f t="shared" ca="1" si="1"/>
        <v>0.39503692857791084</v>
      </c>
      <c r="G13" s="3">
        <f t="shared" ca="1" si="1"/>
        <v>0.38653438784322225</v>
      </c>
      <c r="H13" s="2"/>
      <c r="J13" s="4"/>
      <c r="K13" s="4"/>
      <c r="L13" s="4"/>
      <c r="M13" s="4"/>
      <c r="N13" s="4"/>
      <c r="O13" s="4"/>
    </row>
    <row r="14" spans="1:22" x14ac:dyDescent="0.3">
      <c r="B14" t="s">
        <v>37</v>
      </c>
      <c r="C14" t="s">
        <v>37</v>
      </c>
      <c r="D14" s="3">
        <f t="shared" ca="1" si="1"/>
        <v>9.8654859137192255E-3</v>
      </c>
      <c r="E14" s="3">
        <f t="shared" ca="1" si="1"/>
        <v>3.448828925170417E-2</v>
      </c>
      <c r="F14" s="3">
        <f t="shared" ca="1" si="1"/>
        <v>5.190952815204377E-2</v>
      </c>
      <c r="G14" s="3">
        <f t="shared" ca="1" si="1"/>
        <v>8.1998224085737148E-2</v>
      </c>
      <c r="H14" s="2"/>
      <c r="J14" s="4"/>
      <c r="K14" s="4"/>
      <c r="L14" s="4"/>
      <c r="M14" s="4"/>
      <c r="N14" s="4"/>
      <c r="O14" s="4"/>
    </row>
    <row r="15" spans="1:22" x14ac:dyDescent="0.3">
      <c r="B15" t="s">
        <v>38</v>
      </c>
      <c r="C15" t="s">
        <v>38</v>
      </c>
      <c r="D15" s="3">
        <f t="shared" ca="1" si="1"/>
        <v>1.3357088288401579E-3</v>
      </c>
      <c r="E15" s="3">
        <f t="shared" ca="1" si="1"/>
        <v>6.5454454099320878E-3</v>
      </c>
      <c r="F15" s="3">
        <f t="shared" ca="1" si="1"/>
        <v>1.1892835571097772E-2</v>
      </c>
      <c r="G15" s="3">
        <f t="shared" ca="1" si="1"/>
        <v>2.1236048331118498E-2</v>
      </c>
      <c r="H15" s="2"/>
      <c r="J15" s="4"/>
      <c r="K15" s="4"/>
      <c r="L15" s="4"/>
      <c r="M15" s="4"/>
      <c r="N15" s="4"/>
      <c r="O15" s="4"/>
    </row>
    <row r="16" spans="1:22" x14ac:dyDescent="0.3">
      <c r="B16" t="s">
        <v>40</v>
      </c>
      <c r="C16" t="s">
        <v>40</v>
      </c>
      <c r="D16" s="3">
        <f t="shared" ca="1" si="1"/>
        <v>2.7833190520696258E-3</v>
      </c>
      <c r="E16" s="3">
        <f t="shared" ca="1" si="1"/>
        <v>6.2564767727975781E-3</v>
      </c>
      <c r="F16" s="3">
        <f t="shared" ca="1" si="1"/>
        <v>9.8214035469080373E-3</v>
      </c>
      <c r="G16" s="3">
        <f t="shared" ca="1" si="1"/>
        <v>1.6115482622537119E-2</v>
      </c>
      <c r="H16" s="2"/>
    </row>
    <row r="17" spans="1:36" x14ac:dyDescent="0.3">
      <c r="D17" s="3"/>
      <c r="E17" s="3"/>
      <c r="F17" s="3"/>
      <c r="G17" s="3"/>
    </row>
    <row r="18" spans="1:36" x14ac:dyDescent="0.3">
      <c r="D18" s="3"/>
      <c r="E18" s="3"/>
      <c r="F18" s="3"/>
      <c r="G18" s="3"/>
    </row>
    <row r="21" spans="1:36" x14ac:dyDescent="0.3">
      <c r="D21" s="118">
        <f>MATCH(D25,_projections!$C$10:$P$10,0)+1</f>
        <v>2</v>
      </c>
      <c r="E21" s="118">
        <f>MATCH(E25,_projections!$C$10:$P$10,0)+1</f>
        <v>3</v>
      </c>
      <c r="F21" s="118">
        <f>MATCH(F25,_projections!$C$10:$P$10,0)+1</f>
        <v>4</v>
      </c>
      <c r="G21" s="118">
        <f>MATCH(G25,_projections!$C$10:$P$10,0)+1</f>
        <v>5</v>
      </c>
      <c r="H21" s="118">
        <f>MATCH(H25,_projections!$C$10:$P$10,0)+1</f>
        <v>6</v>
      </c>
      <c r="I21" s="118">
        <f>MATCH(I25,_projections!$C$10:$P$10,0)+1</f>
        <v>11</v>
      </c>
      <c r="J21" s="118">
        <f>MATCH(J25,_projections!$C$10:$P$10,0)+1</f>
        <v>12</v>
      </c>
      <c r="K21" s="118">
        <f>MATCH(K25,_projections!$C$10:$P$10,0)+1</f>
        <v>13</v>
      </c>
      <c r="L21" s="118">
        <f>MATCH(L25,_projections!$C$10:$P$10,0)+1</f>
        <v>8</v>
      </c>
      <c r="M21" s="118">
        <f>MATCH(M25,_projections!$C$10:$P$10,0)+1</f>
        <v>7</v>
      </c>
      <c r="N21" s="118">
        <f>MATCH(N25,_projections!$C$10:$P$10,0)+1</f>
        <v>10</v>
      </c>
      <c r="O21" s="118">
        <f>MATCH(O25,_projections!$C$10:$P$10,0)+1</f>
        <v>9</v>
      </c>
      <c r="P21" s="118">
        <f>MATCH(P25,_projections!$C$10:$P$10,0)+1</f>
        <v>14</v>
      </c>
      <c r="W21" s="118">
        <f>MATCH(W25,_projections!$C$10:$P$10,0)+1</f>
        <v>2</v>
      </c>
      <c r="X21" s="118">
        <f>MATCH(X25,_projections!$C$10:$P$10,0)+1</f>
        <v>3</v>
      </c>
      <c r="Y21" s="118">
        <f>MATCH(Y25,_projections!$C$10:$P$10,0)+1</f>
        <v>4</v>
      </c>
      <c r="Z21" s="118">
        <f>MATCH(Z25,_projections!$C$10:$P$10,0)+1</f>
        <v>5</v>
      </c>
      <c r="AA21" s="118">
        <f>MATCH(AA25,_projections!$C$10:$P$10,0)+1</f>
        <v>6</v>
      </c>
      <c r="AB21" s="118">
        <f>MATCH(AB25,_projections!$C$10:$P$10,0)+1</f>
        <v>7</v>
      </c>
      <c r="AC21" s="118">
        <f>MATCH(AC25,_projections!$C$10:$P$10,0)+1</f>
        <v>8</v>
      </c>
      <c r="AD21" s="118">
        <f>MATCH(AD25,_projections!$C$10:$P$10,0)+1</f>
        <v>9</v>
      </c>
      <c r="AE21" s="118">
        <f>MATCH(AE25,_projections!$C$10:$P$10,0)+1</f>
        <v>10</v>
      </c>
      <c r="AF21" s="118">
        <f>MATCH(AF25,_projections!$C$10:$P$10,0)+1</f>
        <v>11</v>
      </c>
      <c r="AG21" s="118">
        <f>MATCH(AG25,_projections!$C$10:$P$10,0)+1</f>
        <v>12</v>
      </c>
      <c r="AH21" s="118">
        <f>MATCH(AH25,_projections!$C$10:$P$10,0)+1</f>
        <v>13</v>
      </c>
      <c r="AI21" s="118">
        <f>MATCH(AI25,_projections!$C$10:$P$10,0)+1</f>
        <v>14</v>
      </c>
    </row>
    <row r="22" spans="1:36" s="10" customFormat="1" x14ac:dyDescent="0.3">
      <c r="C22" s="11"/>
      <c r="D22" s="116"/>
      <c r="E22" s="116"/>
      <c r="F22" s="116"/>
      <c r="G22" s="116"/>
      <c r="H22"/>
      <c r="I22" s="116"/>
      <c r="J22" s="116"/>
      <c r="K22" s="116"/>
      <c r="L22" s="116"/>
      <c r="M22" s="116"/>
      <c r="N22" s="116"/>
      <c r="O22" s="116"/>
      <c r="P22" s="11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3">
      <c r="B23" s="11"/>
      <c r="C23" s="11"/>
      <c r="Q23" s="48"/>
      <c r="R23" s="48"/>
      <c r="S23" s="48"/>
      <c r="U23"/>
      <c r="V23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/>
    </row>
    <row r="24" spans="1:36" s="10" customFormat="1" ht="15" customHeight="1" x14ac:dyDescent="0.3">
      <c r="B24" s="11"/>
      <c r="C24" s="11"/>
      <c r="E24" s="12" t="s">
        <v>50</v>
      </c>
      <c r="F24" s="10" t="s">
        <v>51</v>
      </c>
      <c r="G24" s="12" t="s">
        <v>52</v>
      </c>
      <c r="I24" s="119"/>
      <c r="J24" s="119" t="s">
        <v>53</v>
      </c>
      <c r="K24" s="119"/>
      <c r="L24" s="119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3.8" thickBot="1" x14ac:dyDescent="0.35">
      <c r="B25" s="14" t="s">
        <v>0</v>
      </c>
      <c r="C25" s="14" t="s">
        <v>55</v>
      </c>
      <c r="D25" s="119" t="s">
        <v>35</v>
      </c>
      <c r="E25" s="119" t="s">
        <v>33</v>
      </c>
      <c r="F25" s="119" t="s">
        <v>34</v>
      </c>
      <c r="G25" s="119" t="s">
        <v>39</v>
      </c>
      <c r="H25" s="119" t="s">
        <v>36</v>
      </c>
      <c r="I25" s="119" t="s">
        <v>66</v>
      </c>
      <c r="J25" s="119" t="s">
        <v>141</v>
      </c>
      <c r="K25" s="119" t="s">
        <v>140</v>
      </c>
      <c r="L25" s="119" t="s">
        <v>75</v>
      </c>
      <c r="M25" s="119" t="s">
        <v>37</v>
      </c>
      <c r="N25" s="119" t="s">
        <v>38</v>
      </c>
      <c r="O25" s="119" t="s">
        <v>40</v>
      </c>
      <c r="P25" s="119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5.6" thickTop="1" thickBot="1" x14ac:dyDescent="0.35">
      <c r="A26">
        <f t="array" ref="A26:A141">MATCH($C26:$C141,_projections!$A$9:$BT$9,0)-1</f>
        <v>16</v>
      </c>
      <c r="B26" t="s">
        <v>12</v>
      </c>
      <c r="C26">
        <v>1</v>
      </c>
      <c r="D26" s="15">
        <f>VLOOKUP($B26,_projections!$A$12:$BT$40,D$21+$A26-1,FALSE)</f>
        <v>8.7232946962002761E-2</v>
      </c>
      <c r="E26" s="15">
        <f>VLOOKUP($B26,_projections!$A$12:$BT$40,E$21+$A26-1,FALSE)</f>
        <v>0.27768128549408644</v>
      </c>
      <c r="F26" s="15">
        <f>VLOOKUP($B26,_projections!$A$12:$BT$40,F$21+$A26-1,FALSE)</f>
        <v>0.20113192776245037</v>
      </c>
      <c r="G26" s="15">
        <f>VLOOKUP($B26,_projections!$A$12:$BT$40,G$21+$A26-1,FALSE)</f>
        <v>4.2395563115041586E-3</v>
      </c>
      <c r="H26" s="15">
        <f>VLOOKUP($B26,_projections!$A$12:$BT$40,H$21+$A26-1,FALSE)</f>
        <v>2.9084811883668535E-3</v>
      </c>
      <c r="I26" s="15">
        <f>VLOOKUP($B26,_projections!$A$12:$BT$40,I$21+$A26-1,FALSE)</f>
        <v>2.1592305123067115E-4</v>
      </c>
      <c r="J26" s="15">
        <f>VLOOKUP($B26,_projections!$A$12:$BT$40,J$21+$A26-1,FALSE)</f>
        <v>0</v>
      </c>
      <c r="K26" s="15">
        <f>VLOOKUP($B26,_projections!$A$12:$BT$40,K$21+$A26-1,FALSE)</f>
        <v>0</v>
      </c>
      <c r="L26" s="15">
        <f>VLOOKUP($B26,_projections!$A$12:$BT$40,L$21+$A26-1,FALSE)</f>
        <v>0.39671281993837404</v>
      </c>
      <c r="M26" s="15">
        <f>VLOOKUP($B26,_projections!$A$12:$BT$40,M$21+$A26-1,FALSE)</f>
        <v>2.7938071833073449E-2</v>
      </c>
      <c r="N26" s="15">
        <f>VLOOKUP($B26,_projections!$A$12:$BT$40,N$21+$A26-1,FALSE)</f>
        <v>1.1633924753467412E-3</v>
      </c>
      <c r="O26" s="15">
        <f>VLOOKUP($B26,_projections!$A$12:$BT$40,O$21+$A26-1,FALSE)</f>
        <v>7.7559498356449417E-4</v>
      </c>
      <c r="P26" s="15">
        <f>VLOOKUP($B26,_projections!$A$12:$BT$40,P$21+$A26-1,FALSE)</f>
        <v>0</v>
      </c>
      <c r="Q26" s="15"/>
      <c r="R26" s="115">
        <f t="shared" ref="R26:R57" si="4">SUM(D26:Q26)</f>
        <v>0.99999999999999989</v>
      </c>
      <c r="T26">
        <v>1</v>
      </c>
      <c r="U26" s="136" t="s">
        <v>12</v>
      </c>
      <c r="V26" s="136">
        <v>0</v>
      </c>
      <c r="W26" s="15">
        <f>VLOOKUP($B26,_projections!$A$12:$BT$40,W$21+1,FALSE)</f>
        <v>8.7232946962002761E-2</v>
      </c>
      <c r="X26" s="15">
        <f>VLOOKUP($B26,_projections!$A$12:$BT$40,X$21+1,FALSE)</f>
        <v>0.29229608999377521</v>
      </c>
      <c r="Y26" s="15">
        <f>VLOOKUP($B26,_projections!$A$12:$BT$40,Y$21+1,FALSE)</f>
        <v>0.22347991973605597</v>
      </c>
      <c r="Z26" s="15">
        <f>VLOOKUP($B26,_projections!$A$12:$BT$40,Z$21+1,FALSE)</f>
        <v>6.0565090164345125E-3</v>
      </c>
      <c r="AA26" s="15">
        <f>VLOOKUP($B26,_projections!$A$12:$BT$40,AA$21+1,FALSE)</f>
        <v>0</v>
      </c>
      <c r="AB26" s="15">
        <f>VLOOKUP($B26,_projections!$A$12:$BT$40,AB$21+1,FALSE)</f>
        <v>1.9212628267972889E-2</v>
      </c>
      <c r="AC26" s="15">
        <f>VLOOKUP($B26,_projections!$A$12:$BT$40,AC$21+1,FALSE)</f>
        <v>0.37150598297252796</v>
      </c>
      <c r="AD26" s="15">
        <f>VLOOKUP($B26,_projections!$A$12:$BT$40,AD$21+1,FALSE)</f>
        <v>0</v>
      </c>
      <c r="AE26" s="15">
        <f>VLOOKUP($B26,_projections!$A$12:$BT$40,AE$21+1,FALSE)</f>
        <v>0</v>
      </c>
      <c r="AF26" s="120">
        <f>VLOOKUP($B26,_projections!$A$12:$BT$40,AF$21+1,FALSE)</f>
        <v>2.1592305123067115E-4</v>
      </c>
      <c r="AG26" s="15">
        <f>VLOOKUP($B26,_projections!$A$12:$BT$40,AG$21+1,FALSE)</f>
        <v>0</v>
      </c>
      <c r="AH26" s="15"/>
      <c r="AI26" s="15">
        <f>VLOOKUP($B26,_projections!$A$12:$BT$40,AI$21+1,FALSE)</f>
        <v>0</v>
      </c>
      <c r="AJ26" s="16" t="str">
        <f>VLOOKUP($B26,_projections!$A$12:$BT$40,AJ$21+1,FALSE)</f>
        <v>Austria</v>
      </c>
    </row>
    <row r="27" spans="1:36" ht="15.6" thickTop="1" thickBot="1" x14ac:dyDescent="0.35">
      <c r="A27">
        <v>16</v>
      </c>
      <c r="B27" t="s">
        <v>1</v>
      </c>
      <c r="C27">
        <v>1</v>
      </c>
      <c r="D27" s="15">
        <f>VLOOKUP($B27,_projections!$A$12:$BT$40,D$21+$A27-1,FALSE)</f>
        <v>4.9650493882408255E-2</v>
      </c>
      <c r="E27" s="15">
        <f>VLOOKUP($B27,_projections!$A$12:$BT$40,E$21+$A27-1,FALSE)</f>
        <v>0.44827144534079411</v>
      </c>
      <c r="F27" s="15">
        <f>VLOOKUP($B27,_projections!$A$12:$BT$40,F$21+$A27-1,FALSE)</f>
        <v>0.33178856844809324</v>
      </c>
      <c r="G27" s="15">
        <f>VLOOKUP($B27,_projections!$A$12:$BT$40,G$21+$A27-1,FALSE)</f>
        <v>1.4488238245848719E-2</v>
      </c>
      <c r="H27" s="15">
        <f>VLOOKUP($B27,_projections!$A$12:$BT$40,H$21+$A27-1,FALSE)</f>
        <v>5.0000906566533094E-3</v>
      </c>
      <c r="I27" s="15">
        <f>VLOOKUP($B27,_projections!$A$12:$BT$40,I$21+$A27-1,FALSE)</f>
        <v>0</v>
      </c>
      <c r="J27" s="15">
        <f>VLOOKUP($B27,_projections!$A$12:$BT$40,J$21+$A27-1,FALSE)</f>
        <v>0</v>
      </c>
      <c r="K27" s="15">
        <f>VLOOKUP($B27,_projections!$A$12:$BT$40,K$21+$A27-1,FALSE)</f>
        <v>3.6365308234936152E-5</v>
      </c>
      <c r="L27" s="15">
        <f>VLOOKUP($B27,_projections!$A$12:$BT$40,L$21+$A27-1,FALSE)</f>
        <v>0.12944857823941211</v>
      </c>
      <c r="M27" s="15">
        <f>VLOOKUP($B27,_projections!$A$12:$BT$40,M$21+$A27-1,FALSE)</f>
        <v>1.7982826107453061E-2</v>
      </c>
      <c r="N27" s="15">
        <f>VLOOKUP($B27,_projections!$A$12:$BT$40,N$21+$A27-1,FALSE)</f>
        <v>2.0000362626613239E-3</v>
      </c>
      <c r="O27" s="15">
        <f>VLOOKUP($B27,_projections!$A$12:$BT$40,O$21+$A27-1,FALSE)</f>
        <v>1.3333575084408828E-3</v>
      </c>
      <c r="P27" s="15">
        <f>VLOOKUP($B27,_projections!$A$12:$BT$40,P$21+$A27-1,FALSE)</f>
        <v>0</v>
      </c>
      <c r="Q27" s="15"/>
      <c r="R27" s="115">
        <f t="shared" si="4"/>
        <v>1</v>
      </c>
      <c r="T27">
        <v>1</v>
      </c>
      <c r="U27" s="136" t="s">
        <v>1</v>
      </c>
      <c r="V27" s="136">
        <v>0</v>
      </c>
      <c r="W27" s="15">
        <f>VLOOKUP($B27,_projections!$A$12:$BT$40,W$21+1,FALSE)</f>
        <v>4.9650493882408255E-2</v>
      </c>
      <c r="X27" s="15">
        <f>VLOOKUP($B27,_projections!$A$12:$BT$40,X$21+1,FALSE)</f>
        <v>0.4718646793060991</v>
      </c>
      <c r="Y27" s="15">
        <f>VLOOKUP($B27,_projections!$A$12:$BT$40,Y$21+1,FALSE)</f>
        <v>0.36865396494232583</v>
      </c>
      <c r="Z27" s="15">
        <f>VLOOKUP($B27,_projections!$A$12:$BT$40,Z$21+1,FALSE)</f>
        <v>2.0697483208355315E-2</v>
      </c>
      <c r="AA27" s="15">
        <f>VLOOKUP($B27,_projections!$A$12:$BT$40,AA$21+1,FALSE)</f>
        <v>0</v>
      </c>
      <c r="AB27" s="15">
        <f>VLOOKUP($B27,_projections!$A$12:$BT$40,AB$21+1,FALSE)</f>
        <v>2.9825541374931333E-3</v>
      </c>
      <c r="AC27" s="15">
        <f>VLOOKUP($B27,_projections!$A$12:$BT$40,AC$21+1,FALSE)</f>
        <v>8.6114459215083414E-2</v>
      </c>
      <c r="AD27" s="15">
        <f>VLOOKUP($B27,_projections!$A$12:$BT$40,AD$21+1,FALSE)</f>
        <v>0</v>
      </c>
      <c r="AE27" s="15">
        <f>VLOOKUP($B27,_projections!$A$12:$BT$40,AE$21+1,FALSE)</f>
        <v>0</v>
      </c>
      <c r="AF27" s="15">
        <f>VLOOKUP($B27,_projections!$A$12:$BT$40,AF$21+1,FALSE)</f>
        <v>0</v>
      </c>
      <c r="AG27" s="15">
        <f>VLOOKUP($B27,_projections!$A$12:$BT$40,AG$21+1,FALSE)</f>
        <v>0</v>
      </c>
      <c r="AH27" s="15"/>
      <c r="AI27" s="15">
        <f>VLOOKUP($B27,_projections!$A$12:$BT$40,AI$21+1,FALSE)</f>
        <v>0</v>
      </c>
      <c r="AJ27" s="16" t="str">
        <f>VLOOKUP($B27,_projections!$A$12:$BT$40,AJ$21+1,FALSE)</f>
        <v>Belgium</v>
      </c>
    </row>
    <row r="28" spans="1:36" ht="15.6" thickTop="1" thickBot="1" x14ac:dyDescent="0.35">
      <c r="A28">
        <v>16</v>
      </c>
      <c r="B28" t="s">
        <v>19</v>
      </c>
      <c r="C28">
        <v>1</v>
      </c>
      <c r="D28" s="15">
        <f>VLOOKUP($B28,_projections!$A$12:$BT$40,D$21+$A28-1,FALSE)</f>
        <v>0.10022565767354097</v>
      </c>
      <c r="E28" s="15">
        <f>VLOOKUP($B28,_projections!$A$12:$BT$40,E$21+$A28-1,FALSE)</f>
        <v>3.017146760403374E-2</v>
      </c>
      <c r="F28" s="15">
        <f>VLOOKUP($B28,_projections!$A$12:$BT$40,F$21+$A28-1,FALSE)</f>
        <v>0</v>
      </c>
      <c r="G28" s="15">
        <f>VLOOKUP($B28,_projections!$A$12:$BT$40,G$21+$A28-1,FALSE)</f>
        <v>0.12274994738351931</v>
      </c>
      <c r="H28" s="15">
        <f>VLOOKUP($B28,_projections!$A$12:$BT$40,H$21+$A28-1,FALSE)</f>
        <v>4.0646319214786676E-3</v>
      </c>
      <c r="I28" s="15">
        <f>VLOOKUP($B28,_projections!$A$12:$BT$40,I$21+$A28-1,FALSE)</f>
        <v>0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0.72788464503867223</v>
      </c>
      <c r="M28" s="15">
        <f>VLOOKUP($B28,_projections!$A$12:$BT$40,M$21+$A28-1,FALSE)</f>
        <v>1.2193895764436004E-2</v>
      </c>
      <c r="N28" s="15">
        <f>VLOOKUP($B28,_projections!$A$12:$BT$40,N$21+$A28-1,FALSE)</f>
        <v>1.6258527685914671E-3</v>
      </c>
      <c r="O28" s="15">
        <f>VLOOKUP($B28,_projections!$A$12:$BT$40,O$21+$A28-1,FALSE)</f>
        <v>1.0839018457276446E-3</v>
      </c>
      <c r="P28" s="15">
        <f>VLOOKUP($B28,_projections!$A$12:$BT$40,P$21+$A28-1,FALSE)</f>
        <v>0</v>
      </c>
      <c r="Q28" s="15"/>
      <c r="R28" s="115">
        <f t="shared" si="4"/>
        <v>1</v>
      </c>
      <c r="T28">
        <v>1</v>
      </c>
      <c r="U28" s="136" t="s">
        <v>19</v>
      </c>
      <c r="V28" s="136">
        <v>0</v>
      </c>
      <c r="W28" s="15">
        <f>VLOOKUP($B28,_projections!$A$12:$BT$40,W$21+1,FALSE)</f>
        <v>0.10022565767354097</v>
      </c>
      <c r="X28" s="15">
        <f>VLOOKUP($B28,_projections!$A$12:$BT$40,X$21+1,FALSE)</f>
        <v>3.1759439583193411E-2</v>
      </c>
      <c r="Y28" s="15">
        <f>VLOOKUP($B28,_projections!$A$12:$BT$40,Y$21+1,FALSE)</f>
        <v>0</v>
      </c>
      <c r="Z28" s="15">
        <f>VLOOKUP($B28,_projections!$A$12:$BT$40,Z$21+1,FALSE)</f>
        <v>0.17535706769074189</v>
      </c>
      <c r="AA28" s="15">
        <f>VLOOKUP($B28,_projections!$A$12:$BT$40,AA$21+1,FALSE)</f>
        <v>0</v>
      </c>
      <c r="AB28" s="15">
        <f>VLOOKUP($B28,_projections!$A$12:$BT$40,AB$21+1,FALSE)</f>
        <v>0</v>
      </c>
      <c r="AC28" s="15">
        <f>VLOOKUP($B28,_projections!$A$12:$BT$40,AC$21+1,FALSE)</f>
        <v>0.69265783505252376</v>
      </c>
      <c r="AD28" s="15">
        <f>VLOOKUP($B28,_projections!$A$12:$BT$40,AD$21+1,FALSE)</f>
        <v>0</v>
      </c>
      <c r="AE28" s="15">
        <f>VLOOKUP($B28,_projections!$A$12:$BT$40,AE$21+1,FALSE)</f>
        <v>0</v>
      </c>
      <c r="AF28" s="15">
        <f>VLOOKUP($B28,_projections!$A$12:$BT$40,AF$21+1,FALSE)</f>
        <v>0</v>
      </c>
      <c r="AG28" s="15">
        <f>VLOOKUP($B28,_projections!$A$12:$BT$40,AG$21+1,FALSE)</f>
        <v>0</v>
      </c>
      <c r="AH28" s="15"/>
      <c r="AI28" s="15">
        <f>VLOOKUP($B28,_projections!$A$12:$BT$40,AI$21+1,FALSE)</f>
        <v>0</v>
      </c>
      <c r="AJ28" s="16" t="str">
        <f>VLOOKUP($B28,_projections!$A$12:$BT$40,AJ$21+1,FALSE)</f>
        <v>Bulgaria</v>
      </c>
    </row>
    <row r="29" spans="1:36" ht="15.6" thickTop="1" thickBot="1" x14ac:dyDescent="0.35">
      <c r="A29">
        <v>16</v>
      </c>
      <c r="B29" t="s">
        <v>22</v>
      </c>
      <c r="C29">
        <v>1</v>
      </c>
      <c r="D29" s="15">
        <f>VLOOKUP($B29,_projections!$A$12:$BT$40,D$21+$A29-1,FALSE)</f>
        <v>1.9991022033951627E-2</v>
      </c>
      <c r="E29" s="15">
        <f>VLOOKUP($B29,_projections!$A$12:$BT$40,E$21+$A29-1,FALSE)</f>
        <v>0.22847719866645719</v>
      </c>
      <c r="F29" s="15">
        <f>VLOOKUP($B29,_projections!$A$12:$BT$40,F$21+$A29-1,FALSE)</f>
        <v>4.6753960563916466E-2</v>
      </c>
      <c r="G29" s="15">
        <f>VLOOKUP($B29,_projections!$A$12:$BT$40,G$21+$A29-1,FALSE)</f>
        <v>2.2856852761713653E-3</v>
      </c>
      <c r="H29" s="15">
        <f>VLOOKUP($B29,_projections!$A$12:$BT$40,H$21+$A29-1,FALSE)</f>
        <v>1.3649684722846869E-3</v>
      </c>
      <c r="I29" s="15">
        <f>VLOOKUP($B29,_projections!$A$12:$BT$40,I$21+$A29-1,FALSE)</f>
        <v>0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0.6961222805888414</v>
      </c>
      <c r="M29" s="15">
        <f>VLOOKUP($B29,_projections!$A$12:$BT$40,M$21+$A29-1,FALSE)</f>
        <v>4.0949054168540611E-3</v>
      </c>
      <c r="N29" s="15">
        <f>VLOOKUP($B29,_projections!$A$12:$BT$40,N$21+$A29-1,FALSE)</f>
        <v>5.459873889138749E-4</v>
      </c>
      <c r="O29" s="15">
        <f>VLOOKUP($B29,_projections!$A$12:$BT$40,O$21+$A29-1,FALSE)</f>
        <v>3.6399159260924984E-4</v>
      </c>
      <c r="P29" s="15">
        <f>VLOOKUP($B29,_projections!$A$12:$BT$40,P$21+$A29-1,FALSE)</f>
        <v>0</v>
      </c>
      <c r="Q29" s="15"/>
      <c r="R29" s="115">
        <f t="shared" si="4"/>
        <v>0.99999999999999989</v>
      </c>
      <c r="T29">
        <v>1</v>
      </c>
      <c r="U29" s="136" t="s">
        <v>22</v>
      </c>
      <c r="V29" s="136">
        <v>0</v>
      </c>
      <c r="W29" s="15">
        <f>VLOOKUP($B29,_projections!$A$12:$BT$40,W$21+1,FALSE)</f>
        <v>1.9991022033951627E-2</v>
      </c>
      <c r="X29" s="15">
        <f>VLOOKUP($B29,_projections!$A$12:$BT$40,X$21+1,FALSE)</f>
        <v>0.24050231438574443</v>
      </c>
      <c r="Y29" s="15">
        <f>VLOOKUP($B29,_projections!$A$12:$BT$40,Y$21+1,FALSE)</f>
        <v>5.1948845071018296E-2</v>
      </c>
      <c r="Z29" s="15">
        <f>VLOOKUP($B29,_projections!$A$12:$BT$40,Z$21+1,FALSE)</f>
        <v>3.2652646802448075E-3</v>
      </c>
      <c r="AA29" s="15">
        <f>VLOOKUP($B29,_projections!$A$12:$BT$40,AA$21+1,FALSE)</f>
        <v>0</v>
      </c>
      <c r="AB29" s="15">
        <f>VLOOKUP($B29,_projections!$A$12:$BT$40,AB$21+1,FALSE)</f>
        <v>0</v>
      </c>
      <c r="AC29" s="15">
        <f>VLOOKUP($B29,_projections!$A$12:$BT$40,AC$21+1,FALSE)</f>
        <v>0.68429255382904075</v>
      </c>
      <c r="AD29" s="15">
        <f>VLOOKUP($B29,_projections!$A$12:$BT$40,AD$21+1,FALSE)</f>
        <v>0</v>
      </c>
      <c r="AE29" s="15">
        <f>VLOOKUP($B29,_projections!$A$12:$BT$40,AE$21+1,FALSE)</f>
        <v>0</v>
      </c>
      <c r="AF29" s="15">
        <f>VLOOKUP($B29,_projections!$A$12:$BT$40,AF$21+1,FALSE)</f>
        <v>0</v>
      </c>
      <c r="AG29" s="15">
        <f>VLOOKUP($B29,_projections!$A$12:$BT$40,AG$21+1,FALSE)</f>
        <v>0</v>
      </c>
      <c r="AH29" s="15"/>
      <c r="AI29" s="15">
        <f>VLOOKUP($B29,_projections!$A$12:$BT$40,AI$21+1,FALSE)</f>
        <v>0</v>
      </c>
      <c r="AJ29" s="16" t="str">
        <f>VLOOKUP($B29,_projections!$A$12:$BT$40,AJ$21+1,FALSE)</f>
        <v>Croatia</v>
      </c>
    </row>
    <row r="30" spans="1:36" ht="15.6" thickTop="1" thickBot="1" x14ac:dyDescent="0.35">
      <c r="A30">
        <v>16</v>
      </c>
      <c r="B30" t="s">
        <v>28</v>
      </c>
      <c r="C30">
        <v>1</v>
      </c>
      <c r="D30" s="15">
        <f>VLOOKUP($B30,_projections!$A$12:$BT$40,D$21+$A30-1,FALSE)</f>
        <v>0.14689389023811067</v>
      </c>
      <c r="E30" s="15">
        <f>VLOOKUP($B30,_projections!$A$12:$BT$40,E$21+$A30-1,FALSE)</f>
        <v>9.8955083006747963E-2</v>
      </c>
      <c r="F30" s="15">
        <f>VLOOKUP($B30,_projections!$A$12:$BT$40,F$21+$A30-1,FALSE)</f>
        <v>0.6087685915513581</v>
      </c>
      <c r="G30" s="15">
        <f>VLOOKUP($B30,_projections!$A$12:$BT$40,G$21+$A30-1,FALSE)</f>
        <v>0</v>
      </c>
      <c r="H30" s="15">
        <f>VLOOKUP($B30,_projections!$A$12:$BT$40,H$21+$A30-1,FALSE)</f>
        <v>5.4636837660247952E-3</v>
      </c>
      <c r="I30" s="15">
        <f>VLOOKUP($B30,_projections!$A$12:$BT$40,I$21+$A30-1,FALSE)</f>
        <v>0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0.10667078738358129</v>
      </c>
      <c r="M30" s="15">
        <f>VLOOKUP($B30,_projections!$A$12:$BT$40,M$21+$A30-1,FALSE)</f>
        <v>1.6391051298074385E-2</v>
      </c>
      <c r="N30" s="15">
        <f>VLOOKUP($B30,_projections!$A$12:$BT$40,N$21+$A30-1,FALSE)</f>
        <v>2.1854735064099182E-3</v>
      </c>
      <c r="O30" s="15">
        <f>VLOOKUP($B30,_projections!$A$12:$BT$40,O$21+$A30-1,FALSE)</f>
        <v>1.4671439249693044E-2</v>
      </c>
      <c r="P30" s="15">
        <f>VLOOKUP($B30,_projections!$A$12:$BT$40,P$21+$A30-1,FALSE)</f>
        <v>0</v>
      </c>
      <c r="Q30" s="15"/>
      <c r="R30" s="115">
        <f t="shared" si="4"/>
        <v>1.0000000000000002</v>
      </c>
      <c r="T30">
        <v>1</v>
      </c>
      <c r="U30" s="136" t="s">
        <v>28</v>
      </c>
      <c r="V30" s="136">
        <v>0</v>
      </c>
      <c r="W30" s="15">
        <f>VLOOKUP($B30,_projections!$A$12:$BT$40,W$21+1,FALSE)</f>
        <v>0.14689389023811067</v>
      </c>
      <c r="X30" s="15">
        <f>VLOOKUP($B30,_projections!$A$12:$BT$40,X$21+1,FALSE)</f>
        <v>0.10416324527026102</v>
      </c>
      <c r="Y30" s="15">
        <f>VLOOKUP($B30,_projections!$A$12:$BT$40,Y$21+1,FALSE)</f>
        <v>0.67640954616817561</v>
      </c>
      <c r="Z30" s="15">
        <f>VLOOKUP($B30,_projections!$A$12:$BT$40,Z$21+1,FALSE)</f>
        <v>0</v>
      </c>
      <c r="AA30" s="15">
        <f>VLOOKUP($B30,_projections!$A$12:$BT$40,AA$21+1,FALSE)</f>
        <v>0</v>
      </c>
      <c r="AB30" s="15">
        <f>VLOOKUP($B30,_projections!$A$12:$BT$40,AB$21+1,FALSE)</f>
        <v>0</v>
      </c>
      <c r="AC30" s="15">
        <f>VLOOKUP($B30,_projections!$A$12:$BT$40,AC$21+1,FALSE)</f>
        <v>5.9318861411366393E-2</v>
      </c>
      <c r="AD30" s="15">
        <f>VLOOKUP($B30,_projections!$A$12:$BT$40,AD$21+1,FALSE)</f>
        <v>1.3214456912086432E-2</v>
      </c>
      <c r="AE30" s="15">
        <f>VLOOKUP($B30,_projections!$A$12:$BT$40,AE$21+1,FALSE)</f>
        <v>0</v>
      </c>
      <c r="AF30" s="15">
        <f>VLOOKUP($B30,_projections!$A$12:$BT$40,AF$21+1,FALSE)</f>
        <v>0</v>
      </c>
      <c r="AG30" s="15">
        <f>VLOOKUP($B30,_projections!$A$12:$BT$40,AG$21+1,FALSE)</f>
        <v>0</v>
      </c>
      <c r="AH30" s="15"/>
      <c r="AI30" s="15">
        <f>VLOOKUP($B30,_projections!$A$12:$BT$40,AI$21+1,FALSE)</f>
        <v>0</v>
      </c>
      <c r="AJ30" s="16" t="str">
        <f>VLOOKUP($B30,_projections!$A$12:$BT$40,AJ$21+1,FALSE)</f>
        <v>Cyprus</v>
      </c>
    </row>
    <row r="31" spans="1:36" ht="15.6" thickTop="1" thickBot="1" x14ac:dyDescent="0.35">
      <c r="A31">
        <v>16</v>
      </c>
      <c r="B31" t="s">
        <v>13</v>
      </c>
      <c r="C31">
        <v>1</v>
      </c>
      <c r="D31" s="15">
        <f>VLOOKUP($B31,_projections!$A$12:$BT$40,D$21+$A31-1,FALSE)</f>
        <v>6.1161354569855622E-2</v>
      </c>
      <c r="E31" s="15">
        <f>VLOOKUP($B31,_projections!$A$12:$BT$40,E$21+$A31-1,FALSE)</f>
        <v>0.34036781340791195</v>
      </c>
      <c r="F31" s="15">
        <f>VLOOKUP($B31,_projections!$A$12:$BT$40,F$21+$A31-1,FALSE)</f>
        <v>0</v>
      </c>
      <c r="G31" s="15">
        <f>VLOOKUP($B31,_projections!$A$12:$BT$40,G$21+$A31-1,FALSE)</f>
        <v>0.14611295186651013</v>
      </c>
      <c r="H31" s="15">
        <f>VLOOKUP($B31,_projections!$A$12:$BT$40,H$21+$A31-1,FALSE)</f>
        <v>6.0400448967555228E-3</v>
      </c>
      <c r="I31" s="15">
        <f>VLOOKUP($B31,_projections!$A$12:$BT$40,I$21+$A31-1,FALSE)</f>
        <v>0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0.41566394730076067</v>
      </c>
      <c r="M31" s="15">
        <f>VLOOKUP($B31,_projections!$A$12:$BT$40,M$21+$A31-1,FALSE)</f>
        <v>2.6627191360369139E-2</v>
      </c>
      <c r="N31" s="15">
        <f>VLOOKUP($B31,_projections!$A$12:$BT$40,N$21+$A31-1,FALSE)</f>
        <v>2.4160179587022091E-3</v>
      </c>
      <c r="O31" s="15">
        <f>VLOOKUP($B31,_projections!$A$12:$BT$40,O$21+$A31-1,FALSE)</f>
        <v>1.6106786391348062E-3</v>
      </c>
      <c r="P31" s="15">
        <f>VLOOKUP($B31,_projections!$A$12:$BT$40,P$21+$A31-1,FALSE)</f>
        <v>0</v>
      </c>
      <c r="Q31" s="15"/>
      <c r="R31" s="115">
        <f t="shared" si="4"/>
        <v>1</v>
      </c>
      <c r="T31">
        <v>1</v>
      </c>
      <c r="U31" s="136" t="s">
        <v>13</v>
      </c>
      <c r="V31" s="136">
        <v>0</v>
      </c>
      <c r="W31" s="15">
        <f>VLOOKUP($B31,_projections!$A$12:$BT$40,W$21+1,FALSE)</f>
        <v>6.1161354569855622E-2</v>
      </c>
      <c r="X31" s="15">
        <f>VLOOKUP($B31,_projections!$A$12:$BT$40,X$21+1,FALSE)</f>
        <v>0.35828190885043365</v>
      </c>
      <c r="Y31" s="15">
        <f>VLOOKUP($B31,_projections!$A$12:$BT$40,Y$21+1,FALSE)</f>
        <v>0</v>
      </c>
      <c r="Z31" s="15">
        <f>VLOOKUP($B31,_projections!$A$12:$BT$40,Z$21+1,FALSE)</f>
        <v>0.20873278838072876</v>
      </c>
      <c r="AA31" s="15">
        <f>VLOOKUP($B31,_projections!$A$12:$BT$40,AA$21+1,FALSE)</f>
        <v>0</v>
      </c>
      <c r="AB31" s="15">
        <f>VLOOKUP($B31,_projections!$A$12:$BT$40,AB$21+1,FALSE)</f>
        <v>8.5070566701025713E-3</v>
      </c>
      <c r="AC31" s="15">
        <f>VLOOKUP($B31,_projections!$A$12:$BT$40,AC$21+1,FALSE)</f>
        <v>0.36331689152887947</v>
      </c>
      <c r="AD31" s="15">
        <f>VLOOKUP($B31,_projections!$A$12:$BT$40,AD$21+1,FALSE)</f>
        <v>0</v>
      </c>
      <c r="AE31" s="15">
        <f>VLOOKUP($B31,_projections!$A$12:$BT$40,AE$21+1,FALSE)</f>
        <v>0</v>
      </c>
      <c r="AF31" s="15">
        <f>VLOOKUP($B31,_projections!$A$12:$BT$40,AF$21+1,FALSE)</f>
        <v>0</v>
      </c>
      <c r="AG31" s="15">
        <f>VLOOKUP($B31,_projections!$A$12:$BT$40,AG$21+1,FALSE)</f>
        <v>0</v>
      </c>
      <c r="AH31" s="15"/>
      <c r="AI31" s="15">
        <f>VLOOKUP($B31,_projections!$A$12:$BT$40,AI$21+1,FALSE)</f>
        <v>0</v>
      </c>
      <c r="AJ31" s="16" t="str">
        <f>VLOOKUP($B31,_projections!$A$12:$BT$40,AJ$21+1,FALSE)</f>
        <v>Czech Republic</v>
      </c>
    </row>
    <row r="32" spans="1:36" ht="15.6" thickTop="1" thickBot="1" x14ac:dyDescent="0.35">
      <c r="A32">
        <v>16</v>
      </c>
      <c r="B32" t="s">
        <v>17</v>
      </c>
      <c r="C32">
        <v>1</v>
      </c>
      <c r="D32" s="15">
        <f>VLOOKUP($B32,_projections!$A$12:$BT$40,D$21+$A32-1,FALSE)</f>
        <v>5.9583882750077345E-2</v>
      </c>
      <c r="E32" s="15">
        <f>VLOOKUP($B32,_projections!$A$12:$BT$40,E$21+$A32-1,FALSE)</f>
        <v>0.28976729058488371</v>
      </c>
      <c r="F32" s="15">
        <f>VLOOKUP($B32,_projections!$A$12:$BT$40,F$21+$A32-1,FALSE)</f>
        <v>0.13746167844246127</v>
      </c>
      <c r="G32" s="15">
        <f>VLOOKUP($B32,_projections!$A$12:$BT$40,G$21+$A32-1,FALSE)</f>
        <v>9.3983902701095227E-5</v>
      </c>
      <c r="H32" s="15">
        <f>VLOOKUP($B32,_projections!$A$12:$BT$40,H$21+$A32-1,FALSE)</f>
        <v>2.2923531504875114E-3</v>
      </c>
      <c r="I32" s="15">
        <f>VLOOKUP($B32,_projections!$A$12:$BT$40,I$21+$A32-1,FALSE)</f>
        <v>0</v>
      </c>
      <c r="J32" s="15">
        <f>VLOOKUP($B32,_projections!$A$12:$BT$40,J$21+$A32-1,FALSE)</f>
        <v>0</v>
      </c>
      <c r="K32" s="15">
        <f>VLOOKUP($B32,_projections!$A$12:$BT$40,K$21+$A32-1,FALSE)</f>
        <v>9.9005102314043275E-4</v>
      </c>
      <c r="L32" s="15">
        <f>VLOOKUP($B32,_projections!$A$12:$BT$40,L$21+$A32-1,FALSE)</f>
        <v>0.45567978682015431</v>
      </c>
      <c r="M32" s="15">
        <f>VLOOKUP($B32,_projections!$A$12:$BT$40,M$21+$A32-1,FALSE)</f>
        <v>5.2602737892436115E-2</v>
      </c>
      <c r="N32" s="15">
        <f>VLOOKUP($B32,_projections!$A$12:$BT$40,N$21+$A32-1,FALSE)</f>
        <v>9.1694126019500454E-4</v>
      </c>
      <c r="O32" s="15">
        <f>VLOOKUP($B32,_projections!$A$12:$BT$40,O$21+$A32-1,FALSE)</f>
        <v>6.1129417346333643E-4</v>
      </c>
      <c r="P32" s="15">
        <f>VLOOKUP($B32,_projections!$A$12:$BT$40,P$21+$A32-1,FALSE)</f>
        <v>0</v>
      </c>
      <c r="Q32" s="15"/>
      <c r="R32" s="115">
        <f t="shared" si="4"/>
        <v>1.0000000000000002</v>
      </c>
      <c r="T32">
        <v>1</v>
      </c>
      <c r="U32" s="136" t="s">
        <v>17</v>
      </c>
      <c r="V32" s="136">
        <v>0</v>
      </c>
      <c r="W32" s="15">
        <f>VLOOKUP($B32,_projections!$A$12:$BT$40,W$21+1,FALSE)</f>
        <v>5.9583882750077345E-2</v>
      </c>
      <c r="X32" s="15">
        <f>VLOOKUP($B32,_projections!$A$12:$BT$40,X$21+1,FALSE)</f>
        <v>0.30501820061566709</v>
      </c>
      <c r="Y32" s="15">
        <f>VLOOKUP($B32,_projections!$A$12:$BT$40,Y$21+1,FALSE)</f>
        <v>0.15273519826940141</v>
      </c>
      <c r="Z32" s="15">
        <f>VLOOKUP($B32,_projections!$A$12:$BT$40,Z$21+1,FALSE)</f>
        <v>1.3426271814442176E-4</v>
      </c>
      <c r="AA32" s="15">
        <f>VLOOKUP($B32,_projections!$A$12:$BT$40,AA$21+1,FALSE)</f>
        <v>0</v>
      </c>
      <c r="AB32" s="15">
        <f>VLOOKUP($B32,_projections!$A$12:$BT$40,AB$21+1,FALSE)</f>
        <v>4.5725678440973583E-2</v>
      </c>
      <c r="AC32" s="15">
        <f>VLOOKUP($B32,_projections!$A$12:$BT$40,AC$21+1,FALSE)</f>
        <v>0.43581272618259587</v>
      </c>
      <c r="AD32" s="15">
        <f>VLOOKUP($B32,_projections!$A$12:$BT$40,AD$21+1,FALSE)</f>
        <v>0</v>
      </c>
      <c r="AE32" s="15">
        <f>VLOOKUP($B32,_projections!$A$12:$BT$40,AE$21+1,FALSE)</f>
        <v>0</v>
      </c>
      <c r="AF32" s="15">
        <f>VLOOKUP($B32,_projections!$A$12:$BT$40,AF$21+1,FALSE)</f>
        <v>0</v>
      </c>
      <c r="AG32" s="15">
        <f>VLOOKUP($B32,_projections!$A$12:$BT$40,AG$21+1,FALSE)</f>
        <v>0</v>
      </c>
      <c r="AH32" s="15"/>
      <c r="AI32" s="15">
        <f>VLOOKUP($B32,_projections!$A$12:$BT$40,AI$21+1,FALSE)</f>
        <v>0</v>
      </c>
      <c r="AJ32" s="16" t="str">
        <f>VLOOKUP($B32,_projections!$A$12:$BT$40,AJ$21+1,FALSE)</f>
        <v>Denmark</v>
      </c>
    </row>
    <row r="33" spans="1:36" ht="15.6" thickTop="1" thickBot="1" x14ac:dyDescent="0.35">
      <c r="A33">
        <v>16</v>
      </c>
      <c r="B33" t="s">
        <v>25</v>
      </c>
      <c r="C33">
        <v>1</v>
      </c>
      <c r="D33" s="15">
        <f>VLOOKUP($B33,_projections!$A$12:$BT$40,D$21+$A33-1,FALSE)</f>
        <v>3.435083280936839E-2</v>
      </c>
      <c r="E33" s="15">
        <f>VLOOKUP($B33,_projections!$A$12:$BT$40,E$21+$A33-1,FALSE)</f>
        <v>9.7625863388013004E-2</v>
      </c>
      <c r="F33" s="15">
        <f>VLOOKUP($B33,_projections!$A$12:$BT$40,F$21+$A33-1,FALSE)</f>
        <v>8.1905679453020547E-3</v>
      </c>
      <c r="G33" s="15">
        <f>VLOOKUP($B33,_projections!$A$12:$BT$40,G$21+$A33-1,FALSE)</f>
        <v>1.5630566352461229E-2</v>
      </c>
      <c r="H33" s="15">
        <f>VLOOKUP($B33,_projections!$A$12:$BT$40,H$21+$A33-1,FALSE)</f>
        <v>9.5603104442246894E-4</v>
      </c>
      <c r="I33" s="15">
        <f>VLOOKUP($B33,_projections!$A$12:$BT$40,I$21+$A33-1,FALSE)</f>
        <v>0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0.83974069129755047</v>
      </c>
      <c r="M33" s="15">
        <f>VLOOKUP($B33,_projections!$A$12:$BT$40,M$21+$A33-1,FALSE)</f>
        <v>2.868093133267407E-3</v>
      </c>
      <c r="N33" s="15">
        <f>VLOOKUP($B33,_projections!$A$12:$BT$40,N$21+$A33-1,FALSE)</f>
        <v>3.8241241776898759E-4</v>
      </c>
      <c r="O33" s="15">
        <f>VLOOKUP($B33,_projections!$A$12:$BT$40,O$21+$A33-1,FALSE)</f>
        <v>2.5494161184599169E-4</v>
      </c>
      <c r="P33" s="15">
        <f>VLOOKUP($B33,_projections!$A$12:$BT$40,P$21+$A33-1,FALSE)</f>
        <v>0</v>
      </c>
      <c r="Q33" s="15"/>
      <c r="R33" s="115">
        <f t="shared" si="4"/>
        <v>1</v>
      </c>
      <c r="T33">
        <v>1</v>
      </c>
      <c r="U33" s="136" t="s">
        <v>25</v>
      </c>
      <c r="V33" s="136">
        <v>0</v>
      </c>
      <c r="W33" s="15">
        <f>VLOOKUP($B33,_projections!$A$12:$BT$40,W$21+1,FALSE)</f>
        <v>3.435083280936839E-2</v>
      </c>
      <c r="X33" s="15">
        <f>VLOOKUP($B33,_projections!$A$12:$BT$40,X$21+1,FALSE)</f>
        <v>0.10276406672422422</v>
      </c>
      <c r="Y33" s="15">
        <f>VLOOKUP($B33,_projections!$A$12:$BT$40,Y$21+1,FALSE)</f>
        <v>9.1006310503356155E-3</v>
      </c>
      <c r="Z33" s="15">
        <f>VLOOKUP($B33,_projections!$A$12:$BT$40,Z$21+1,FALSE)</f>
        <v>2.2329380503516044E-2</v>
      </c>
      <c r="AA33" s="15">
        <f>VLOOKUP($B33,_projections!$A$12:$BT$40,AA$21+1,FALSE)</f>
        <v>0</v>
      </c>
      <c r="AB33" s="15">
        <f>VLOOKUP($B33,_projections!$A$12:$BT$40,AB$21+1,FALSE)</f>
        <v>0</v>
      </c>
      <c r="AC33" s="15">
        <f>VLOOKUP($B33,_projections!$A$12:$BT$40,AC$21+1,FALSE)</f>
        <v>0.83145508891255571</v>
      </c>
      <c r="AD33" s="15">
        <f>VLOOKUP($B33,_projections!$A$12:$BT$40,AD$21+1,FALSE)</f>
        <v>0</v>
      </c>
      <c r="AE33" s="15">
        <f>VLOOKUP($B33,_projections!$A$12:$BT$40,AE$21+1,FALSE)</f>
        <v>0</v>
      </c>
      <c r="AF33" s="15">
        <f>VLOOKUP($B33,_projections!$A$12:$BT$40,AF$21+1,FALSE)</f>
        <v>0</v>
      </c>
      <c r="AG33" s="15">
        <f>VLOOKUP($B33,_projections!$A$12:$BT$40,AG$21+1,FALSE)</f>
        <v>0</v>
      </c>
      <c r="AH33" s="15"/>
      <c r="AI33" s="15">
        <f>VLOOKUP($B33,_projections!$A$12:$BT$40,AI$21+1,FALSE)</f>
        <v>0</v>
      </c>
      <c r="AJ33" s="16" t="str">
        <f>VLOOKUP($B33,_projections!$A$12:$BT$40,AJ$21+1,FALSE)</f>
        <v>Estonia</v>
      </c>
    </row>
    <row r="34" spans="1:36" ht="15.6" thickTop="1" thickBot="1" x14ac:dyDescent="0.35">
      <c r="A34">
        <v>16</v>
      </c>
      <c r="B34" t="s">
        <v>11</v>
      </c>
      <c r="C34">
        <v>1</v>
      </c>
      <c r="D34" s="15">
        <f>VLOOKUP($B34,_projections!$A$12:$BT$40,D$21+$A34-1,FALSE)</f>
        <v>0.32432587539858748</v>
      </c>
      <c r="E34" s="15">
        <f>VLOOKUP($B34,_projections!$A$12:$BT$40,E$21+$A34-1,FALSE)</f>
        <v>1.0349766011796092E-2</v>
      </c>
      <c r="F34" s="15">
        <f>VLOOKUP($B34,_projections!$A$12:$BT$40,F$21+$A34-1,FALSE)</f>
        <v>0.1518477951129775</v>
      </c>
      <c r="G34" s="15">
        <f>VLOOKUP($B34,_projections!$A$12:$BT$40,G$21+$A34-1,FALSE)</f>
        <v>1.526967464252411E-3</v>
      </c>
      <c r="H34" s="15">
        <f>VLOOKUP($B34,_projections!$A$12:$BT$40,H$21+$A34-1,FALSE)</f>
        <v>1.3553337291936495E-3</v>
      </c>
      <c r="I34" s="15">
        <f>VLOOKUP($B34,_projections!$A$12:$BT$40,I$21+$A34-1,FALSE)</f>
        <v>0</v>
      </c>
      <c r="J34" s="15">
        <f>VLOOKUP($B34,_projections!$A$12:$BT$40,J$21+$A34-1,FALSE)</f>
        <v>8.0552637064659337E-4</v>
      </c>
      <c r="K34" s="15">
        <f>VLOOKUP($B34,_projections!$A$12:$BT$40,K$21+$A34-1,FALSE)</f>
        <v>0</v>
      </c>
      <c r="L34" s="15">
        <f>VLOOKUP($B34,_projections!$A$12:$BT$40,L$21+$A34-1,FALSE)</f>
        <v>0.50481917890550299</v>
      </c>
      <c r="M34" s="15">
        <f>VLOOKUP($B34,_projections!$A$12:$BT$40,M$21+$A34-1,FALSE)</f>
        <v>4.0660011875809487E-3</v>
      </c>
      <c r="N34" s="15">
        <f>VLOOKUP($B34,_projections!$A$12:$BT$40,N$21+$A34-1,FALSE)</f>
        <v>5.421334916774598E-4</v>
      </c>
      <c r="O34" s="15">
        <f>VLOOKUP($B34,_projections!$A$12:$BT$40,O$21+$A34-1,FALSE)</f>
        <v>3.6142232778497323E-4</v>
      </c>
      <c r="P34" s="15">
        <f>VLOOKUP($B34,_projections!$A$12:$BT$40,P$21+$A34-1,FALSE)</f>
        <v>0</v>
      </c>
      <c r="Q34" s="15"/>
      <c r="R34" s="115">
        <f t="shared" si="4"/>
        <v>1</v>
      </c>
      <c r="T34">
        <v>1</v>
      </c>
      <c r="U34" s="136" t="s">
        <v>11</v>
      </c>
      <c r="V34" s="136">
        <v>0</v>
      </c>
      <c r="W34" s="15">
        <f>VLOOKUP($B34,_projections!$A$12:$BT$40,W$21+1,FALSE)</f>
        <v>0.32432587539858748</v>
      </c>
      <c r="X34" s="15">
        <f>VLOOKUP($B34,_projections!$A$12:$BT$40,X$21+1,FALSE)</f>
        <v>1.0894490538732728E-2</v>
      </c>
      <c r="Y34" s="15">
        <f>VLOOKUP($B34,_projections!$A$12:$BT$40,Y$21+1,FALSE)</f>
        <v>0.16871977234775276</v>
      </c>
      <c r="Z34" s="15">
        <f>VLOOKUP($B34,_projections!$A$12:$BT$40,Z$21+1,FALSE)</f>
        <v>2.1813820917891587E-3</v>
      </c>
      <c r="AA34" s="15">
        <f>VLOOKUP($B34,_projections!$A$12:$BT$40,AA$21+1,FALSE)</f>
        <v>0</v>
      </c>
      <c r="AB34" s="15">
        <f>VLOOKUP($B34,_projections!$A$12:$BT$40,AB$21+1,FALSE)</f>
        <v>0</v>
      </c>
      <c r="AC34" s="15">
        <f>VLOOKUP($B34,_projections!$A$12:$BT$40,AC$21+1,FALSE)</f>
        <v>0.49307295325249134</v>
      </c>
      <c r="AD34" s="15">
        <f>VLOOKUP($B34,_projections!$A$12:$BT$40,AD$21+1,FALSE)</f>
        <v>0</v>
      </c>
      <c r="AE34" s="15">
        <f>VLOOKUP($B34,_projections!$A$12:$BT$40,AE$21+1,FALSE)</f>
        <v>0</v>
      </c>
      <c r="AF34" s="15">
        <f>VLOOKUP($B34,_projections!$A$12:$BT$40,AF$21+1,FALSE)</f>
        <v>0</v>
      </c>
      <c r="AG34" s="15">
        <f>VLOOKUP($B34,_projections!$A$12:$BT$40,AG$21+1,FALSE)</f>
        <v>8.0552637064659337E-4</v>
      </c>
      <c r="AH34" s="15"/>
      <c r="AI34" s="15">
        <f>VLOOKUP($B34,_projections!$A$12:$BT$40,AI$21+1,FALSE)</f>
        <v>0</v>
      </c>
      <c r="AJ34" s="16" t="str">
        <f>VLOOKUP($B34,_projections!$A$12:$BT$40,AJ$21+1,FALSE)</f>
        <v>Finland</v>
      </c>
    </row>
    <row r="35" spans="1:36" ht="15.6" thickTop="1" thickBot="1" x14ac:dyDescent="0.35">
      <c r="A35">
        <v>16</v>
      </c>
      <c r="B35" t="s">
        <v>3</v>
      </c>
      <c r="C35">
        <v>1</v>
      </c>
      <c r="D35" s="15">
        <f>VLOOKUP($B35,_projections!$A$12:$BT$40,D$21+$A35-1,FALSE)</f>
        <v>0.14343005863490296</v>
      </c>
      <c r="E35" s="15">
        <f>VLOOKUP($B35,_projections!$A$12:$BT$40,E$21+$A35-1,FALSE)</f>
        <v>0.35951333081369091</v>
      </c>
      <c r="F35" s="15">
        <f>VLOOKUP($B35,_projections!$A$12:$BT$40,F$21+$A35-1,FALSE)</f>
        <v>0.16077559599494601</v>
      </c>
      <c r="G35" s="15">
        <f>VLOOKUP($B35,_projections!$A$12:$BT$40,G$21+$A35-1,FALSE)</f>
        <v>1.1048424978186504E-3</v>
      </c>
      <c r="H35" s="15">
        <f>VLOOKUP($B35,_projections!$A$12:$BT$40,H$21+$A35-1,FALSE)</f>
        <v>2.7944409968653707E-3</v>
      </c>
      <c r="I35" s="15">
        <f>VLOOKUP($B35,_projections!$A$12:$BT$40,I$21+$A35-1,FALSE)</f>
        <v>0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0.28186540855841774</v>
      </c>
      <c r="M35" s="15">
        <f>VLOOKUP($B35,_projections!$A$12:$BT$40,M$21+$A35-1,FALSE)</f>
        <v>4.8653361838781349E-2</v>
      </c>
      <c r="N35" s="15">
        <f>VLOOKUP($B35,_projections!$A$12:$BT$40,N$21+$A35-1,FALSE)</f>
        <v>1.1177763987461483E-3</v>
      </c>
      <c r="O35" s="15">
        <f>VLOOKUP($B35,_projections!$A$12:$BT$40,O$21+$A35-1,FALSE)</f>
        <v>7.4518426583076547E-4</v>
      </c>
      <c r="P35" s="15">
        <f>VLOOKUP($B35,_projections!$A$12:$BT$40,P$21+$A35-1,FALSE)</f>
        <v>0</v>
      </c>
      <c r="Q35" s="15"/>
      <c r="R35" s="115">
        <f t="shared" si="4"/>
        <v>0.99999999999999978</v>
      </c>
      <c r="T35">
        <v>1</v>
      </c>
      <c r="U35" s="136" t="s">
        <v>3</v>
      </c>
      <c r="V35" s="136">
        <v>0</v>
      </c>
      <c r="W35" s="15">
        <f>VLOOKUP($B35,_projections!$A$12:$BT$40,W$21+1,FALSE)</f>
        <v>0.14343005863490296</v>
      </c>
      <c r="X35" s="15">
        <f>VLOOKUP($B35,_projections!$A$12:$BT$40,X$21+1,FALSE)</f>
        <v>0.3784350850670431</v>
      </c>
      <c r="Y35" s="15">
        <f>VLOOKUP($B35,_projections!$A$12:$BT$40,Y$21+1,FALSE)</f>
        <v>0.17863955110549556</v>
      </c>
      <c r="Z35" s="15">
        <f>VLOOKUP($B35,_projections!$A$12:$BT$40,Z$21+1,FALSE)</f>
        <v>1.5783464254552151E-3</v>
      </c>
      <c r="AA35" s="15">
        <f>VLOOKUP($B35,_projections!$A$12:$BT$40,AA$21+1,FALSE)</f>
        <v>0</v>
      </c>
      <c r="AB35" s="15">
        <f>VLOOKUP($B35,_projections!$A$12:$BT$40,AB$21+1,FALSE)</f>
        <v>4.0270038848185238E-2</v>
      </c>
      <c r="AC35" s="15">
        <f>VLOOKUP($B35,_projections!$A$12:$BT$40,AC$21+1,FALSE)</f>
        <v>0.25764691991891786</v>
      </c>
      <c r="AD35" s="15">
        <f>VLOOKUP($B35,_projections!$A$12:$BT$40,AD$21+1,FALSE)</f>
        <v>0</v>
      </c>
      <c r="AE35" s="15">
        <f>VLOOKUP($B35,_projections!$A$12:$BT$40,AE$21+1,FALSE)</f>
        <v>0</v>
      </c>
      <c r="AF35" s="15">
        <f>VLOOKUP($B35,_projections!$A$12:$BT$40,AF$21+1,FALSE)</f>
        <v>0</v>
      </c>
      <c r="AG35" s="15">
        <f>VLOOKUP($B35,_projections!$A$12:$BT$40,AG$21+1,FALSE)</f>
        <v>0</v>
      </c>
      <c r="AH35" s="15"/>
      <c r="AI35" s="15">
        <f>VLOOKUP($B35,_projections!$A$12:$BT$40,AI$21+1,FALSE)</f>
        <v>0</v>
      </c>
      <c r="AJ35" s="16" t="str">
        <f>VLOOKUP($B35,_projections!$A$12:$BT$40,AJ$21+1,FALSE)</f>
        <v>France</v>
      </c>
    </row>
    <row r="36" spans="1:36" ht="15.6" thickTop="1" thickBot="1" x14ac:dyDescent="0.35">
      <c r="A36">
        <v>16</v>
      </c>
      <c r="B36" t="s">
        <v>2</v>
      </c>
      <c r="C36">
        <v>1</v>
      </c>
      <c r="D36" s="15">
        <f>VLOOKUP($B36,_projections!$A$12:$BT$40,D$21+$A36-1,FALSE)</f>
        <v>6.9982176422740641E-2</v>
      </c>
      <c r="E36" s="15">
        <f>VLOOKUP($B36,_projections!$A$12:$BT$40,E$21+$A36-1,FALSE)</f>
        <v>0.45048181651984082</v>
      </c>
      <c r="F36" s="15">
        <f>VLOOKUP($B36,_projections!$A$12:$BT$40,F$21+$A36-1,FALSE)</f>
        <v>0.27558436418890025</v>
      </c>
      <c r="G36" s="15">
        <f>VLOOKUP($B36,_projections!$A$12:$BT$40,G$21+$A36-1,FALSE)</f>
        <v>1.104624470225226E-2</v>
      </c>
      <c r="H36" s="15">
        <f>VLOOKUP($B36,_projections!$A$12:$BT$40,H$21+$A36-1,FALSE)</f>
        <v>4.4298119304592171E-3</v>
      </c>
      <c r="I36" s="15">
        <f>VLOOKUP($B36,_projections!$A$12:$BT$40,I$21+$A36-1,FALSE)</f>
        <v>0</v>
      </c>
      <c r="J36" s="15">
        <f>VLOOKUP($B36,_projections!$A$12:$BT$40,J$21+$A36-1,FALSE)</f>
        <v>0</v>
      </c>
      <c r="K36" s="15">
        <f>VLOOKUP($B36,_projections!$A$12:$BT$40,K$21+$A36-1,FALSE)</f>
        <v>0</v>
      </c>
      <c r="L36" s="15">
        <f>VLOOKUP($B36,_projections!$A$12:$BT$40,L$21+$A36-1,FALSE)</f>
        <v>0.17165675607721387</v>
      </c>
      <c r="M36" s="15">
        <f>VLOOKUP($B36,_projections!$A$12:$BT$40,M$21+$A36-1,FALSE)</f>
        <v>1.3289435791377651E-2</v>
      </c>
      <c r="N36" s="15">
        <f>VLOOKUP($B36,_projections!$A$12:$BT$40,N$21+$A36-1,FALSE)</f>
        <v>1.771924772183687E-3</v>
      </c>
      <c r="O36" s="15">
        <f>VLOOKUP($B36,_projections!$A$12:$BT$40,O$21+$A36-1,FALSE)</f>
        <v>1.7574695950317092E-3</v>
      </c>
      <c r="P36" s="15">
        <f>VLOOKUP($B36,_projections!$A$12:$BT$40,P$21+$A36-1,FALSE)</f>
        <v>0</v>
      </c>
      <c r="Q36" s="15"/>
      <c r="R36" s="115">
        <f t="shared" si="4"/>
        <v>1.0000000000000002</v>
      </c>
      <c r="T36">
        <v>1</v>
      </c>
      <c r="U36" s="136" t="s">
        <v>2</v>
      </c>
      <c r="V36" s="136">
        <v>0</v>
      </c>
      <c r="W36" s="15">
        <f>VLOOKUP($B36,_projections!$A$12:$BT$40,W$21+1,FALSE)</f>
        <v>6.9982176422740641E-2</v>
      </c>
      <c r="X36" s="15">
        <f>VLOOKUP($B36,_projections!$A$12:$BT$40,X$21+1,FALSE)</f>
        <v>0.4741913858103588</v>
      </c>
      <c r="Y36" s="15">
        <f>VLOOKUP($B36,_projections!$A$12:$BT$40,Y$21+1,FALSE)</f>
        <v>0.30620484909877804</v>
      </c>
      <c r="Z36" s="15">
        <f>VLOOKUP($B36,_projections!$A$12:$BT$40,Z$21+1,FALSE)</f>
        <v>1.5780349574646087E-2</v>
      </c>
      <c r="AA36" s="15">
        <f>VLOOKUP($B36,_projections!$A$12:$BT$40,AA$21+1,FALSE)</f>
        <v>0</v>
      </c>
      <c r="AB36" s="15">
        <f>VLOOKUP($B36,_projections!$A$12:$BT$40,AB$21+1,FALSE)</f>
        <v>0</v>
      </c>
      <c r="AC36" s="15">
        <f>VLOOKUP($B36,_projections!$A$12:$BT$40,AC$21+1,FALSE)</f>
        <v>0.13326505267990063</v>
      </c>
      <c r="AD36" s="15">
        <f>VLOOKUP($B36,_projections!$A$12:$BT$40,AD$21+1,FALSE)</f>
        <v>5.7618641357591767E-4</v>
      </c>
      <c r="AE36" s="15">
        <f>VLOOKUP($B36,_projections!$A$12:$BT$40,AE$21+1,FALSE)</f>
        <v>0</v>
      </c>
      <c r="AF36" s="15">
        <f>VLOOKUP($B36,_projections!$A$12:$BT$40,AF$21+1,FALSE)</f>
        <v>0</v>
      </c>
      <c r="AG36" s="15">
        <f>VLOOKUP($B36,_projections!$A$12:$BT$40,AG$21+1,FALSE)</f>
        <v>0</v>
      </c>
      <c r="AH36" s="15"/>
      <c r="AI36" s="15">
        <f>VLOOKUP($B36,_projections!$A$12:$BT$40,AI$21+1,FALSE)</f>
        <v>0</v>
      </c>
      <c r="AJ36" s="16" t="str">
        <f>VLOOKUP($B36,_projections!$A$12:$BT$40,AJ$21+1,FALSE)</f>
        <v>Germany</v>
      </c>
    </row>
    <row r="37" spans="1:36" ht="15.6" thickTop="1" thickBot="1" x14ac:dyDescent="0.35">
      <c r="A37">
        <v>16</v>
      </c>
      <c r="B37" t="s">
        <v>16</v>
      </c>
      <c r="C37">
        <v>1</v>
      </c>
      <c r="D37" s="15">
        <f>VLOOKUP($B37,_projections!$A$12:$BT$40,D$21+$A37-1,FALSE)</f>
        <v>4.6061151865040444E-2</v>
      </c>
      <c r="E37" s="15">
        <f>VLOOKUP($B37,_projections!$A$12:$BT$40,E$21+$A37-1,FALSE)</f>
        <v>7.1730491913407496E-2</v>
      </c>
      <c r="F37" s="15">
        <f>VLOOKUP($B37,_projections!$A$12:$BT$40,F$21+$A37-1,FALSE)</f>
        <v>0.42283058847082644</v>
      </c>
      <c r="G37" s="15">
        <f>VLOOKUP($B37,_projections!$A$12:$BT$40,G$21+$A37-1,FALSE)</f>
        <v>1.7056882717285268E-4</v>
      </c>
      <c r="H37" s="15">
        <f>VLOOKUP($B37,_projections!$A$12:$BT$40,H$21+$A37-1,FALSE)</f>
        <v>3.8122174853072845E-3</v>
      </c>
      <c r="I37" s="15">
        <f>VLOOKUP($B37,_projections!$A$12:$BT$40,I$21+$A37-1,FALSE)</f>
        <v>0</v>
      </c>
      <c r="J37" s="15">
        <f>VLOOKUP($B37,_projections!$A$12:$BT$40,J$21+$A37-1,FALSE)</f>
        <v>0</v>
      </c>
      <c r="K37" s="15">
        <f>VLOOKUP($B37,_projections!$A$12:$BT$40,K$21+$A37-1,FALSE)</f>
        <v>0</v>
      </c>
      <c r="L37" s="15">
        <f>VLOOKUP($B37,_projections!$A$12:$BT$40,L$21+$A37-1,FALSE)</f>
        <v>0.44133687478195427</v>
      </c>
      <c r="M37" s="15">
        <f>VLOOKUP($B37,_projections!$A$12:$BT$40,M$21+$A37-1,FALSE)</f>
        <v>1.1436652455921854E-2</v>
      </c>
      <c r="N37" s="15">
        <f>VLOOKUP($B37,_projections!$A$12:$BT$40,N$21+$A37-1,FALSE)</f>
        <v>1.5248869941229138E-3</v>
      </c>
      <c r="O37" s="15">
        <f>VLOOKUP($B37,_projections!$A$12:$BT$40,O$21+$A37-1,FALSE)</f>
        <v>1.096567206246245E-3</v>
      </c>
      <c r="P37" s="15">
        <f>VLOOKUP($B37,_projections!$A$12:$BT$40,P$21+$A37-1,FALSE)</f>
        <v>0</v>
      </c>
      <c r="Q37" s="15"/>
      <c r="R37" s="115">
        <f t="shared" si="4"/>
        <v>0.99999999999999978</v>
      </c>
      <c r="T37">
        <v>1</v>
      </c>
      <c r="U37" s="136" t="s">
        <v>16</v>
      </c>
      <c r="V37" s="136">
        <v>0</v>
      </c>
      <c r="W37" s="15">
        <f>VLOOKUP($B37,_projections!$A$12:$BT$40,W$21+1,FALSE)</f>
        <v>4.6061151865040444E-2</v>
      </c>
      <c r="X37" s="15">
        <f>VLOOKUP($B37,_projections!$A$12:$BT$40,X$21+1,FALSE)</f>
        <v>7.5505780961481583E-2</v>
      </c>
      <c r="Y37" s="15">
        <f>VLOOKUP($B37,_projections!$A$12:$BT$40,Y$21+1,FALSE)</f>
        <v>0.46981176496758492</v>
      </c>
      <c r="Z37" s="15">
        <f>VLOOKUP($B37,_projections!$A$12:$BT$40,Z$21+1,FALSE)</f>
        <v>2.4366975310407529E-4</v>
      </c>
      <c r="AA37" s="15">
        <f>VLOOKUP($B37,_projections!$A$12:$BT$40,AA$21+1,FALSE)</f>
        <v>0</v>
      </c>
      <c r="AB37" s="15">
        <f>VLOOKUP($B37,_projections!$A$12:$BT$40,AB$21+1,FALSE)</f>
        <v>0</v>
      </c>
      <c r="AC37" s="15">
        <f>VLOOKUP($B37,_projections!$A$12:$BT$40,AC$21+1,FALSE)</f>
        <v>0.40829765657595779</v>
      </c>
      <c r="AD37" s="15">
        <f>VLOOKUP($B37,_projections!$A$12:$BT$40,AD$21+1,FALSE)</f>
        <v>7.9975876830969396E-5</v>
      </c>
      <c r="AE37" s="15">
        <f>VLOOKUP($B37,_projections!$A$12:$BT$40,AE$21+1,FALSE)</f>
        <v>0</v>
      </c>
      <c r="AF37" s="15">
        <f>VLOOKUP($B37,_projections!$A$12:$BT$40,AF$21+1,FALSE)</f>
        <v>0</v>
      </c>
      <c r="AG37" s="15">
        <f>VLOOKUP($B37,_projections!$A$12:$BT$40,AG$21+1,FALSE)</f>
        <v>0</v>
      </c>
      <c r="AH37" s="15"/>
      <c r="AI37" s="15">
        <f>VLOOKUP($B37,_projections!$A$12:$BT$40,AI$21+1,FALSE)</f>
        <v>0</v>
      </c>
      <c r="AJ37" s="16" t="str">
        <f>VLOOKUP($B37,_projections!$A$12:$BT$40,AJ$21+1,FALSE)</f>
        <v>Greece</v>
      </c>
    </row>
    <row r="38" spans="1:36" ht="15.6" thickTop="1" thickBot="1" x14ac:dyDescent="0.35">
      <c r="A38">
        <v>16</v>
      </c>
      <c r="B38" t="s">
        <v>15</v>
      </c>
      <c r="C38">
        <v>1</v>
      </c>
      <c r="D38" s="15">
        <f>VLOOKUP($B38,_projections!$A$12:$BT$40,D$21+$A38-1,FALSE)</f>
        <v>1.5311711710729868E-2</v>
      </c>
      <c r="E38" s="15">
        <f>VLOOKUP($B38,_projections!$A$12:$BT$40,E$21+$A38-1,FALSE)</f>
        <v>0.45651330902092718</v>
      </c>
      <c r="F38" s="15">
        <f>VLOOKUP($B38,_projections!$A$12:$BT$40,F$21+$A38-1,FALSE)</f>
        <v>1.4430430398438635E-4</v>
      </c>
      <c r="G38" s="15">
        <f>VLOOKUP($B38,_projections!$A$12:$BT$40,G$21+$A38-1,FALSE)</f>
        <v>2.1370485581577024E-2</v>
      </c>
      <c r="H38" s="15">
        <f>VLOOKUP($B38,_projections!$A$12:$BT$40,H$21+$A38-1,FALSE)</f>
        <v>2.4901372208081048E-3</v>
      </c>
      <c r="I38" s="15">
        <f>VLOOKUP($B38,_projections!$A$12:$BT$40,I$21+$A38-1,FALSE)</f>
        <v>0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0.49503954901901054</v>
      </c>
      <c r="M38" s="15">
        <f>VLOOKUP($B38,_projections!$A$12:$BT$40,M$21+$A38-1,FALSE)</f>
        <v>7.4704116624243148E-3</v>
      </c>
      <c r="N38" s="15">
        <f>VLOOKUP($B38,_projections!$A$12:$BT$40,N$21+$A38-1,FALSE)</f>
        <v>9.9605488832324191E-4</v>
      </c>
      <c r="O38" s="15">
        <f>VLOOKUP($B38,_projections!$A$12:$BT$40,O$21+$A38-1,FALSE)</f>
        <v>6.6403659221549454E-4</v>
      </c>
      <c r="P38" s="15">
        <f>VLOOKUP($B38,_projections!$A$12:$BT$40,P$21+$A38-1,FALSE)</f>
        <v>0</v>
      </c>
      <c r="Q38" s="15"/>
      <c r="R38" s="115">
        <f t="shared" si="4"/>
        <v>1.0000000000000002</v>
      </c>
      <c r="T38">
        <v>1</v>
      </c>
      <c r="U38" s="136" t="s">
        <v>15</v>
      </c>
      <c r="V38" s="136">
        <v>0</v>
      </c>
      <c r="W38" s="15">
        <f>VLOOKUP($B38,_projections!$A$12:$BT$40,W$21+1,FALSE)</f>
        <v>1.5311711710729868E-2</v>
      </c>
      <c r="X38" s="15">
        <f>VLOOKUP($B38,_projections!$A$12:$BT$40,X$21+1,FALSE)</f>
        <v>0.48054032528518653</v>
      </c>
      <c r="Y38" s="15">
        <f>VLOOKUP($B38,_projections!$A$12:$BT$40,Y$21+1,FALSE)</f>
        <v>1.6033811553820706E-4</v>
      </c>
      <c r="Z38" s="15">
        <f>VLOOKUP($B38,_projections!$A$12:$BT$40,Z$21+1,FALSE)</f>
        <v>3.0529265116538608E-2</v>
      </c>
      <c r="AA38" s="15">
        <f>VLOOKUP($B38,_projections!$A$12:$BT$40,AA$21+1,FALSE)</f>
        <v>0</v>
      </c>
      <c r="AB38" s="15">
        <f>VLOOKUP($B38,_projections!$A$12:$BT$40,AB$21+1,FALSE)</f>
        <v>0</v>
      </c>
      <c r="AC38" s="15">
        <f>VLOOKUP($B38,_projections!$A$12:$BT$40,AC$21+1,FALSE)</f>
        <v>0.47345835977200695</v>
      </c>
      <c r="AD38" s="15">
        <f>VLOOKUP($B38,_projections!$A$12:$BT$40,AD$21+1,FALSE)</f>
        <v>0</v>
      </c>
      <c r="AE38" s="15">
        <f>VLOOKUP($B38,_projections!$A$12:$BT$40,AE$21+1,FALSE)</f>
        <v>0</v>
      </c>
      <c r="AF38" s="15">
        <f>VLOOKUP($B38,_projections!$A$12:$BT$40,AF$21+1,FALSE)</f>
        <v>0</v>
      </c>
      <c r="AG38" s="15">
        <f>VLOOKUP($B38,_projections!$A$12:$BT$40,AG$21+1,FALSE)</f>
        <v>0</v>
      </c>
      <c r="AH38" s="15"/>
      <c r="AI38" s="15">
        <f>VLOOKUP($B38,_projections!$A$12:$BT$40,AI$21+1,FALSE)</f>
        <v>0</v>
      </c>
      <c r="AJ38" s="16" t="str">
        <f>VLOOKUP($B38,_projections!$A$12:$BT$40,AJ$21+1,FALSE)</f>
        <v>Hungary</v>
      </c>
    </row>
    <row r="39" spans="1:36" ht="15.6" thickTop="1" thickBot="1" x14ac:dyDescent="0.35">
      <c r="A39">
        <v>16</v>
      </c>
      <c r="B39" t="s">
        <v>18</v>
      </c>
      <c r="C39">
        <v>1</v>
      </c>
      <c r="D39" s="15">
        <f>VLOOKUP($B39,_projections!$A$12:$BT$40,D$21+$A39-1,FALSE)</f>
        <v>7.3094882571526326E-2</v>
      </c>
      <c r="E39" s="15">
        <f>VLOOKUP($B39,_projections!$A$12:$BT$40,E$21+$A39-1,FALSE)</f>
        <v>0.24719297305758517</v>
      </c>
      <c r="F39" s="15">
        <f>VLOOKUP($B39,_projections!$A$12:$BT$40,F$21+$A39-1,FALSE)</f>
        <v>0.37441976722284642</v>
      </c>
      <c r="G39" s="15">
        <f>VLOOKUP($B39,_projections!$A$12:$BT$40,G$21+$A39-1,FALSE)</f>
        <v>0.16592142704791205</v>
      </c>
      <c r="H39" s="15">
        <f>VLOOKUP($B39,_projections!$A$12:$BT$40,H$21+$A39-1,FALSE)</f>
        <v>9.4291151891507073E-3</v>
      </c>
      <c r="I39" s="15">
        <f>VLOOKUP($B39,_projections!$A$12:$BT$40,I$21+$A39-1,FALSE)</f>
        <v>0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9.5368412550760007E-2</v>
      </c>
      <c r="M39" s="15">
        <f>VLOOKUP($B39,_projections!$A$12:$BT$40,M$21+$A39-1,FALSE)</f>
        <v>2.8287345567452122E-2</v>
      </c>
      <c r="N39" s="15">
        <f>VLOOKUP($B39,_projections!$A$12:$BT$40,N$21+$A39-1,FALSE)</f>
        <v>3.7716460756602836E-3</v>
      </c>
      <c r="O39" s="15">
        <f>VLOOKUP($B39,_projections!$A$12:$BT$40,O$21+$A39-1,FALSE)</f>
        <v>2.5144307171068559E-3</v>
      </c>
      <c r="P39" s="15">
        <f>VLOOKUP($B39,_projections!$A$12:$BT$40,P$21+$A39-1,FALSE)</f>
        <v>0</v>
      </c>
      <c r="Q39" s="15"/>
      <c r="R39" s="115">
        <f t="shared" si="4"/>
        <v>1</v>
      </c>
      <c r="T39">
        <v>1</v>
      </c>
      <c r="U39" s="136" t="s">
        <v>18</v>
      </c>
      <c r="V39" s="136">
        <v>0</v>
      </c>
      <c r="W39" s="15">
        <f>VLOOKUP($B39,_projections!$A$12:$BT$40,W$21+1,FALSE)</f>
        <v>7.3094882571526326E-2</v>
      </c>
      <c r="X39" s="15">
        <f>VLOOKUP($B39,_projections!$A$12:$BT$40,X$21+1,FALSE)</f>
        <v>0.26020312953430019</v>
      </c>
      <c r="Y39" s="15">
        <f>VLOOKUP($B39,_projections!$A$12:$BT$40,Y$21+1,FALSE)</f>
        <v>0.41602196358094046</v>
      </c>
      <c r="Z39" s="15">
        <f>VLOOKUP($B39,_projections!$A$12:$BT$40,Z$21+1,FALSE)</f>
        <v>0.23703061006844578</v>
      </c>
      <c r="AA39" s="15">
        <f>VLOOKUP($B39,_projections!$A$12:$BT$40,AA$21+1,FALSE)</f>
        <v>0</v>
      </c>
      <c r="AB39" s="15">
        <f>VLOOKUP($B39,_projections!$A$12:$BT$40,AB$21+1,FALSE)</f>
        <v>0</v>
      </c>
      <c r="AC39" s="15">
        <f>VLOOKUP($B39,_projections!$A$12:$BT$40,AC$21+1,FALSE)</f>
        <v>1.3649414244787194E-2</v>
      </c>
      <c r="AD39" s="15">
        <f>VLOOKUP($B39,_projections!$A$12:$BT$40,AD$21+1,FALSE)</f>
        <v>0</v>
      </c>
      <c r="AE39" s="15">
        <f>VLOOKUP($B39,_projections!$A$12:$BT$40,AE$21+1,FALSE)</f>
        <v>0</v>
      </c>
      <c r="AF39" s="15">
        <f>VLOOKUP($B39,_projections!$A$12:$BT$40,AF$21+1,FALSE)</f>
        <v>0</v>
      </c>
      <c r="AG39" s="15">
        <f>VLOOKUP($B39,_projections!$A$12:$BT$40,AG$21+1,FALSE)</f>
        <v>0</v>
      </c>
      <c r="AH39" s="15"/>
      <c r="AI39" s="15">
        <f>VLOOKUP($B39,_projections!$A$12:$BT$40,AI$21+1,FALSE)</f>
        <v>0</v>
      </c>
      <c r="AJ39" s="16" t="str">
        <f>VLOOKUP($B39,_projections!$A$12:$BT$40,AJ$21+1,FALSE)</f>
        <v>Ireland</v>
      </c>
    </row>
    <row r="40" spans="1:36" ht="15.6" thickTop="1" thickBot="1" x14ac:dyDescent="0.35">
      <c r="A40">
        <v>16</v>
      </c>
      <c r="B40" t="s">
        <v>5</v>
      </c>
      <c r="C40">
        <v>1</v>
      </c>
      <c r="D40" s="15">
        <f>VLOOKUP($B40,_projections!$A$12:$BT$40,D$21+$A40-1,FALSE)</f>
        <v>1.436535538656496E-2</v>
      </c>
      <c r="E40" s="15">
        <f>VLOOKUP($B40,_projections!$A$12:$BT$40,E$21+$A40-1,FALSE)</f>
        <v>0.61900697340602728</v>
      </c>
      <c r="F40" s="15">
        <f>VLOOKUP($B40,_projections!$A$12:$BT$40,F$21+$A40-1,FALSE)</f>
        <v>5.3476661525714432E-2</v>
      </c>
      <c r="G40" s="15">
        <f>VLOOKUP($B40,_projections!$A$12:$BT$40,G$21+$A40-1,FALSE)</f>
        <v>0</v>
      </c>
      <c r="H40" s="15">
        <f>VLOOKUP($B40,_projections!$A$12:$BT$40,H$21+$A40-1,FALSE)</f>
        <v>2.8890874252819384E-3</v>
      </c>
      <c r="I40" s="15">
        <f>VLOOKUP($B40,_projections!$A$12:$BT$40,I$21+$A40-1,FALSE)</f>
        <v>0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0.29959915589874536</v>
      </c>
      <c r="M40" s="15">
        <f>VLOOKUP($B40,_projections!$A$12:$BT$40,M$21+$A40-1,FALSE)</f>
        <v>8.6672622758458152E-3</v>
      </c>
      <c r="N40" s="15">
        <f>VLOOKUP($B40,_projections!$A$12:$BT$40,N$21+$A40-1,FALSE)</f>
        <v>1.1556349701127753E-3</v>
      </c>
      <c r="O40" s="15">
        <f>VLOOKUP($B40,_projections!$A$12:$BT$40,O$21+$A40-1,FALSE)</f>
        <v>8.3986911170740963E-4</v>
      </c>
      <c r="P40" s="15">
        <f>VLOOKUP($B40,_projections!$A$12:$BT$40,P$21+$A40-1,FALSE)</f>
        <v>0</v>
      </c>
      <c r="Q40" s="15"/>
      <c r="R40" s="115">
        <f t="shared" si="4"/>
        <v>0.99999999999999978</v>
      </c>
      <c r="T40">
        <v>1</v>
      </c>
      <c r="U40" s="136" t="s">
        <v>5</v>
      </c>
      <c r="V40" s="136">
        <v>0</v>
      </c>
      <c r="W40" s="15">
        <f>VLOOKUP($B40,_projections!$A$12:$BT$40,W$21+1,FALSE)</f>
        <v>1.436535538656496E-2</v>
      </c>
      <c r="X40" s="15">
        <f>VLOOKUP($B40,_projections!$A$12:$BT$40,X$21+1,FALSE)</f>
        <v>0.65158628779581818</v>
      </c>
      <c r="Y40" s="15">
        <f>VLOOKUP($B40,_projections!$A$12:$BT$40,Y$21+1,FALSE)</f>
        <v>5.9418512806349369E-2</v>
      </c>
      <c r="Z40" s="15">
        <f>VLOOKUP($B40,_projections!$A$12:$BT$40,Z$21+1,FALSE)</f>
        <v>0</v>
      </c>
      <c r="AA40" s="15">
        <f>VLOOKUP($B40,_projections!$A$12:$BT$40,AA$21+1,FALSE)</f>
        <v>0</v>
      </c>
      <c r="AB40" s="15">
        <f>VLOOKUP($B40,_projections!$A$12:$BT$40,AB$21+1,FALSE)</f>
        <v>0</v>
      </c>
      <c r="AC40" s="15">
        <f>VLOOKUP($B40,_projections!$A$12:$BT$40,AC$21+1,FALSE)</f>
        <v>0.27456039821296857</v>
      </c>
      <c r="AD40" s="15">
        <f>VLOOKUP($B40,_projections!$A$12:$BT$40,AD$21+1,FALSE)</f>
        <v>6.9445798298892726E-5</v>
      </c>
      <c r="AE40" s="15">
        <f>VLOOKUP($B40,_projections!$A$12:$BT$40,AE$21+1,FALSE)</f>
        <v>0</v>
      </c>
      <c r="AF40" s="15">
        <f>VLOOKUP($B40,_projections!$A$12:$BT$40,AF$21+1,FALSE)</f>
        <v>0</v>
      </c>
      <c r="AG40" s="15">
        <f>VLOOKUP($B40,_projections!$A$12:$BT$40,AG$21+1,FALSE)</f>
        <v>0</v>
      </c>
      <c r="AH40" s="15"/>
      <c r="AI40" s="15">
        <f>VLOOKUP($B40,_projections!$A$12:$BT$40,AI$21+1,FALSE)</f>
        <v>0</v>
      </c>
      <c r="AJ40" s="16" t="str">
        <f>VLOOKUP($B40,_projections!$A$12:$BT$40,AJ$21+1,FALSE)</f>
        <v>Italy</v>
      </c>
    </row>
    <row r="41" spans="1:36" ht="15.6" thickTop="1" thickBot="1" x14ac:dyDescent="0.35">
      <c r="A41">
        <v>16</v>
      </c>
      <c r="B41" t="s">
        <v>23</v>
      </c>
      <c r="C41">
        <v>1</v>
      </c>
      <c r="D41" s="15">
        <f>VLOOKUP($B41,_projections!$A$12:$BT$40,D$21+$A41-1,FALSE)</f>
        <v>1.3755507908992234E-2</v>
      </c>
      <c r="E41" s="15">
        <f>VLOOKUP($B41,_projections!$A$12:$BT$40,E$21+$A41-1,FALSE)</f>
        <v>0.12381778297005804</v>
      </c>
      <c r="F41" s="15">
        <f>VLOOKUP($B41,_projections!$A$12:$BT$40,F$21+$A41-1,FALSE)</f>
        <v>3.916223571475029E-2</v>
      </c>
      <c r="G41" s="15">
        <f>VLOOKUP($B41,_projections!$A$12:$BT$40,G$21+$A41-1,FALSE)</f>
        <v>1.2300865997135113E-2</v>
      </c>
      <c r="H41" s="15">
        <f>VLOOKUP($B41,_projections!$A$12:$BT$40,H$21+$A41-1,FALSE)</f>
        <v>1.210491349229684E-3</v>
      </c>
      <c r="I41" s="15">
        <f>VLOOKUP($B41,_projections!$A$12:$BT$40,I$21+$A41-1,FALSE)</f>
        <v>0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0.80531464777932582</v>
      </c>
      <c r="M41" s="15">
        <f>VLOOKUP($B41,_projections!$A$12:$BT$40,M$21+$A41-1,FALSE)</f>
        <v>3.6314740476890519E-3</v>
      </c>
      <c r="N41" s="15">
        <f>VLOOKUP($B41,_projections!$A$12:$BT$40,N$21+$A41-1,FALSE)</f>
        <v>4.8419653969187365E-4</v>
      </c>
      <c r="O41" s="15">
        <f>VLOOKUP($B41,_projections!$A$12:$BT$40,O$21+$A41-1,FALSE)</f>
        <v>3.2279769312791579E-4</v>
      </c>
      <c r="P41" s="15">
        <f>VLOOKUP($B41,_projections!$A$12:$BT$40,P$21+$A41-1,FALSE)</f>
        <v>0</v>
      </c>
      <c r="Q41" s="15"/>
      <c r="R41" s="115">
        <f t="shared" si="4"/>
        <v>1</v>
      </c>
      <c r="T41">
        <v>1</v>
      </c>
      <c r="U41" s="136" t="s">
        <v>23</v>
      </c>
      <c r="V41" s="136">
        <v>0</v>
      </c>
      <c r="W41" s="15">
        <f>VLOOKUP($B41,_projections!$A$12:$BT$40,W$21+1,FALSE)</f>
        <v>1.3755507908992234E-2</v>
      </c>
      <c r="X41" s="15">
        <f>VLOOKUP($B41,_projections!$A$12:$BT$40,X$21+1,FALSE)</f>
        <v>0.13033450838953478</v>
      </c>
      <c r="Y41" s="15">
        <f>VLOOKUP($B41,_projections!$A$12:$BT$40,Y$21+1,FALSE)</f>
        <v>4.3513595238611431E-2</v>
      </c>
      <c r="Z41" s="15">
        <f>VLOOKUP($B41,_projections!$A$12:$BT$40,Z$21+1,FALSE)</f>
        <v>1.757266571019302E-2</v>
      </c>
      <c r="AA41" s="15">
        <f>VLOOKUP($B41,_projections!$A$12:$BT$40,AA$21+1,FALSE)</f>
        <v>0</v>
      </c>
      <c r="AB41" s="15">
        <f>VLOOKUP($B41,_projections!$A$12:$BT$40,AB$21+1,FALSE)</f>
        <v>0</v>
      </c>
      <c r="AC41" s="15">
        <f>VLOOKUP($B41,_projections!$A$12:$BT$40,AC$21+1,FALSE)</f>
        <v>0.79482372275266855</v>
      </c>
      <c r="AD41" s="15">
        <f>VLOOKUP($B41,_projections!$A$12:$BT$40,AD$21+1,FALSE)</f>
        <v>0</v>
      </c>
      <c r="AE41" s="15">
        <f>VLOOKUP($B41,_projections!$A$12:$BT$40,AE$21+1,FALSE)</f>
        <v>0</v>
      </c>
      <c r="AF41" s="15">
        <f>VLOOKUP($B41,_projections!$A$12:$BT$40,AF$21+1,FALSE)</f>
        <v>0</v>
      </c>
      <c r="AG41" s="15">
        <f>VLOOKUP($B41,_projections!$A$12:$BT$40,AG$21+1,FALSE)</f>
        <v>0</v>
      </c>
      <c r="AH41" s="15"/>
      <c r="AI41" s="15">
        <f>VLOOKUP($B41,_projections!$A$12:$BT$40,AI$21+1,FALSE)</f>
        <v>0</v>
      </c>
      <c r="AJ41" s="16" t="str">
        <f>VLOOKUP($B41,_projections!$A$12:$BT$40,AJ$21+1,FALSE)</f>
        <v>Latvia</v>
      </c>
    </row>
    <row r="42" spans="1:36" ht="15.6" thickTop="1" thickBot="1" x14ac:dyDescent="0.35">
      <c r="A42">
        <v>16</v>
      </c>
      <c r="B42" t="s">
        <v>24</v>
      </c>
      <c r="C42">
        <v>1</v>
      </c>
      <c r="D42" s="15">
        <f>VLOOKUP($B42,_projections!$A$12:$BT$40,D$21+$A42-1,FALSE)</f>
        <v>2.010332657705893E-2</v>
      </c>
      <c r="E42" s="15">
        <f>VLOOKUP($B42,_projections!$A$12:$BT$40,E$21+$A42-1,FALSE)</f>
        <v>0.13844396867950912</v>
      </c>
      <c r="F42" s="15">
        <f>VLOOKUP($B42,_projections!$A$12:$BT$40,F$21+$A42-1,FALSE)</f>
        <v>1.2296443017666941E-2</v>
      </c>
      <c r="G42" s="15">
        <f>VLOOKUP($B42,_projections!$A$12:$BT$40,G$21+$A42-1,FALSE)</f>
        <v>6.5363557594202315E-2</v>
      </c>
      <c r="H42" s="15">
        <f>VLOOKUP($B42,_projections!$A$12:$BT$40,H$21+$A42-1,FALSE)</f>
        <v>2.7499312026306117E-3</v>
      </c>
      <c r="I42" s="15">
        <f>VLOOKUP($B42,_projections!$A$12:$BT$40,I$21+$A42-1,FALSE)</f>
        <v>0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0.75095969185261979</v>
      </c>
      <c r="M42" s="15">
        <f>VLOOKUP($B42,_projections!$A$12:$BT$40,M$21+$A42-1,FALSE)</f>
        <v>8.2497936078918359E-3</v>
      </c>
      <c r="N42" s="15">
        <f>VLOOKUP($B42,_projections!$A$12:$BT$40,N$21+$A42-1,FALSE)</f>
        <v>1.0999724810522448E-3</v>
      </c>
      <c r="O42" s="15">
        <f>VLOOKUP($B42,_projections!$A$12:$BT$40,O$21+$A42-1,FALSE)</f>
        <v>7.3331498736816324E-4</v>
      </c>
      <c r="P42" s="15">
        <f>VLOOKUP($B42,_projections!$A$12:$BT$40,P$21+$A42-1,FALSE)</f>
        <v>0</v>
      </c>
      <c r="Q42" s="15"/>
      <c r="R42" s="115">
        <f t="shared" si="4"/>
        <v>0.99999999999999989</v>
      </c>
      <c r="T42">
        <v>1</v>
      </c>
      <c r="U42" s="136" t="s">
        <v>24</v>
      </c>
      <c r="V42" s="136">
        <v>0</v>
      </c>
      <c r="W42" s="15">
        <f>VLOOKUP($B42,_projections!$A$12:$BT$40,W$21+1,FALSE)</f>
        <v>2.010332657705893E-2</v>
      </c>
      <c r="X42" s="15">
        <f>VLOOKUP($B42,_projections!$A$12:$BT$40,X$21+1,FALSE)</f>
        <v>0.1457304933468517</v>
      </c>
      <c r="Y42" s="15">
        <f>VLOOKUP($B42,_projections!$A$12:$BT$40,Y$21+1,FALSE)</f>
        <v>1.3662714464074379E-2</v>
      </c>
      <c r="Z42" s="15">
        <f>VLOOKUP($B42,_projections!$A$12:$BT$40,Z$21+1,FALSE)</f>
        <v>9.337651084886045E-2</v>
      </c>
      <c r="AA42" s="15">
        <f>VLOOKUP($B42,_projections!$A$12:$BT$40,AA$21+1,FALSE)</f>
        <v>0</v>
      </c>
      <c r="AB42" s="15">
        <f>VLOOKUP($B42,_projections!$A$12:$BT$40,AB$21+1,FALSE)</f>
        <v>0</v>
      </c>
      <c r="AC42" s="15">
        <f>VLOOKUP($B42,_projections!$A$12:$BT$40,AC$21+1,FALSE)</f>
        <v>0.72712695476315448</v>
      </c>
      <c r="AD42" s="15">
        <f>VLOOKUP($B42,_projections!$A$12:$BT$40,AD$21+1,FALSE)</f>
        <v>0</v>
      </c>
      <c r="AE42" s="15">
        <f>VLOOKUP($B42,_projections!$A$12:$BT$40,AE$21+1,FALSE)</f>
        <v>0</v>
      </c>
      <c r="AF42" s="15">
        <f>VLOOKUP($B42,_projections!$A$12:$BT$40,AF$21+1,FALSE)</f>
        <v>0</v>
      </c>
      <c r="AG42" s="15">
        <f>VLOOKUP($B42,_projections!$A$12:$BT$40,AG$21+1,FALSE)</f>
        <v>0</v>
      </c>
      <c r="AH42" s="15"/>
      <c r="AI42" s="15">
        <f>VLOOKUP($B42,_projections!$A$12:$BT$40,AI$21+1,FALSE)</f>
        <v>0</v>
      </c>
      <c r="AJ42" s="16" t="str">
        <f>VLOOKUP($B42,_projections!$A$12:$BT$40,AJ$21+1,FALSE)</f>
        <v>Lithuania</v>
      </c>
    </row>
    <row r="43" spans="1:36" ht="15.6" thickTop="1" thickBot="1" x14ac:dyDescent="0.35">
      <c r="A43">
        <v>16</v>
      </c>
      <c r="B43" t="s">
        <v>27</v>
      </c>
      <c r="C43">
        <v>1</v>
      </c>
      <c r="D43" s="15">
        <f>VLOOKUP($B43,_projections!$A$12:$BT$40,D$21+$A43-1,FALSE)</f>
        <v>6.8343816940612784E-2</v>
      </c>
      <c r="E43" s="15">
        <f>VLOOKUP($B43,_projections!$A$12:$BT$40,E$21+$A43-1,FALSE)</f>
        <v>0.44044816445967772</v>
      </c>
      <c r="F43" s="15">
        <f>VLOOKUP($B43,_projections!$A$12:$BT$40,F$21+$A43-1,FALSE)</f>
        <v>0.37673034264834326</v>
      </c>
      <c r="G43" s="15">
        <f>VLOOKUP($B43,_projections!$A$12:$BT$40,G$21+$A43-1,FALSE)</f>
        <v>1.1558827622044248E-3</v>
      </c>
      <c r="H43" s="15">
        <f>VLOOKUP($B43,_projections!$A$12:$BT$40,H$21+$A43-1,FALSE)</f>
        <v>4.9151840720676829E-3</v>
      </c>
      <c r="I43" s="15">
        <f>VLOOKUP($B43,_projections!$A$12:$BT$40,I$21+$A43-1,FALSE)</f>
        <v>0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8.7097993363332404E-2</v>
      </c>
      <c r="M43" s="15">
        <f>VLOOKUP($B43,_projections!$A$12:$BT$40,M$21+$A43-1,FALSE)</f>
        <v>1.8031826372383049E-2</v>
      </c>
      <c r="N43" s="15">
        <f>VLOOKUP($B43,_projections!$A$12:$BT$40,N$21+$A43-1,FALSE)</f>
        <v>1.9660736288270734E-3</v>
      </c>
      <c r="O43" s="15">
        <f>VLOOKUP($B43,_projections!$A$12:$BT$40,O$21+$A43-1,FALSE)</f>
        <v>1.3107157525513822E-3</v>
      </c>
      <c r="P43" s="15">
        <f>VLOOKUP($B43,_projections!$A$12:$BT$40,P$21+$A43-1,FALSE)</f>
        <v>0</v>
      </c>
      <c r="Q43" s="15"/>
      <c r="R43" s="115">
        <f t="shared" si="4"/>
        <v>0.99999999999999989</v>
      </c>
      <c r="T43">
        <v>1</v>
      </c>
      <c r="U43" s="136" t="s">
        <v>27</v>
      </c>
      <c r="V43" s="136">
        <v>0</v>
      </c>
      <c r="W43" s="15">
        <f>VLOOKUP($B43,_projections!$A$12:$BT$40,W$21+1,FALSE)</f>
        <v>6.8343816940612784E-2</v>
      </c>
      <c r="X43" s="15">
        <f>VLOOKUP($B43,_projections!$A$12:$BT$40,X$21+1,FALSE)</f>
        <v>0.46362964679966079</v>
      </c>
      <c r="Y43" s="15">
        <f>VLOOKUP($B43,_projections!$A$12:$BT$40,Y$21+1,FALSE)</f>
        <v>0.41858926960927029</v>
      </c>
      <c r="Z43" s="15">
        <f>VLOOKUP($B43,_projections!$A$12:$BT$40,Z$21+1,FALSE)</f>
        <v>1.6512610888634641E-3</v>
      </c>
      <c r="AA43" s="15">
        <f>VLOOKUP($B43,_projections!$A$12:$BT$40,AA$21+1,FALSE)</f>
        <v>0</v>
      </c>
      <c r="AB43" s="15">
        <f>VLOOKUP($B43,_projections!$A$12:$BT$40,AB$21+1,FALSE)</f>
        <v>3.2862741561799982E-3</v>
      </c>
      <c r="AC43" s="15">
        <f>VLOOKUP($B43,_projections!$A$12:$BT$40,AC$21+1,FALSE)</f>
        <v>4.4499731405412489E-2</v>
      </c>
      <c r="AD43" s="15">
        <f>VLOOKUP($B43,_projections!$A$12:$BT$40,AD$21+1,FALSE)</f>
        <v>0</v>
      </c>
      <c r="AE43" s="15">
        <f>VLOOKUP($B43,_projections!$A$12:$BT$40,AE$21+1,FALSE)</f>
        <v>0</v>
      </c>
      <c r="AF43" s="15">
        <f>VLOOKUP($B43,_projections!$A$12:$BT$40,AF$21+1,FALSE)</f>
        <v>0</v>
      </c>
      <c r="AG43" s="15">
        <f>VLOOKUP($B43,_projections!$A$12:$BT$40,AG$21+1,FALSE)</f>
        <v>0</v>
      </c>
      <c r="AH43" s="15"/>
      <c r="AI43" s="15">
        <f>VLOOKUP($B43,_projections!$A$12:$BT$40,AI$21+1,FALSE)</f>
        <v>0</v>
      </c>
      <c r="AJ43" s="16" t="str">
        <f>VLOOKUP($B43,_projections!$A$12:$BT$40,AJ$21+1,FALSE)</f>
        <v>Luxembourg</v>
      </c>
    </row>
    <row r="44" spans="1:36" ht="15.6" thickTop="1" thickBot="1" x14ac:dyDescent="0.35">
      <c r="A44">
        <v>16</v>
      </c>
      <c r="B44" t="s">
        <v>29</v>
      </c>
      <c r="C44">
        <v>1</v>
      </c>
      <c r="D44" s="15">
        <f>VLOOKUP($B44,_projections!$A$12:$BT$40,D$21+$A44-1,FALSE)</f>
        <v>0.28839766890324264</v>
      </c>
      <c r="E44" s="15">
        <f>VLOOKUP($B44,_projections!$A$12:$BT$40,E$21+$A44-1,FALSE)</f>
        <v>0.52435988943799505</v>
      </c>
      <c r="F44" s="15">
        <f>VLOOKUP($B44,_projections!$A$12:$BT$40,F$21+$A44-1,FALSE)</f>
        <v>7.8204296579673885E-2</v>
      </c>
      <c r="G44" s="15">
        <f>VLOOKUP($B44,_projections!$A$12:$BT$40,G$21+$A44-1,FALSE)</f>
        <v>0</v>
      </c>
      <c r="H44" s="15">
        <f>VLOOKUP($B44,_projections!$A$12:$BT$40,H$21+$A44-1,FALSE)</f>
        <v>2.7215441403314732E-3</v>
      </c>
      <c r="I44" s="15">
        <f>VLOOKUP($B44,_projections!$A$12:$BT$40,I$21+$A44-1,FALSE)</f>
        <v>0</v>
      </c>
      <c r="J44" s="15">
        <f>VLOOKUP($B44,_projections!$A$12:$BT$40,J$21+$A44-1,FALSE)</f>
        <v>0</v>
      </c>
      <c r="K44" s="15">
        <f>VLOOKUP($B44,_projections!$A$12:$BT$40,K$21+$A44-1,FALSE)</f>
        <v>0</v>
      </c>
      <c r="L44" s="15">
        <f>VLOOKUP($B44,_projections!$A$12:$BT$40,L$21+$A44-1,FALSE)</f>
        <v>9.6337605757541481E-2</v>
      </c>
      <c r="M44" s="15">
        <f>VLOOKUP($B44,_projections!$A$12:$BT$40,M$21+$A44-1,FALSE)</f>
        <v>8.1646324209944197E-3</v>
      </c>
      <c r="N44" s="15">
        <f>VLOOKUP($B44,_projections!$A$12:$BT$40,N$21+$A44-1,FALSE)</f>
        <v>1.0886176561325895E-3</v>
      </c>
      <c r="O44" s="15">
        <f>VLOOKUP($B44,_projections!$A$12:$BT$40,O$21+$A44-1,FALSE)</f>
        <v>7.2574510408839293E-4</v>
      </c>
      <c r="P44" s="15">
        <f>VLOOKUP($B44,_projections!$A$12:$BT$40,P$21+$A44-1,FALSE)</f>
        <v>0</v>
      </c>
      <c r="Q44" s="15"/>
      <c r="R44" s="115">
        <f t="shared" si="4"/>
        <v>0.99999999999999978</v>
      </c>
      <c r="T44">
        <v>1</v>
      </c>
      <c r="U44" s="136" t="s">
        <v>29</v>
      </c>
      <c r="V44" s="136">
        <v>0</v>
      </c>
      <c r="W44" s="15">
        <f>VLOOKUP($B44,_projections!$A$12:$BT$40,W$21+1,FALSE)</f>
        <v>0.28839766890324264</v>
      </c>
      <c r="X44" s="15">
        <f>VLOOKUP($B44,_projections!$A$12:$BT$40,X$21+1,FALSE)</f>
        <v>0.5519577783557843</v>
      </c>
      <c r="Y44" s="15">
        <f>VLOOKUP($B44,_projections!$A$12:$BT$40,Y$21+1,FALSE)</f>
        <v>8.6893662866304316E-2</v>
      </c>
      <c r="Z44" s="15">
        <f>VLOOKUP($B44,_projections!$A$12:$BT$40,Z$21+1,FALSE)</f>
        <v>0</v>
      </c>
      <c r="AA44" s="15">
        <f>VLOOKUP($B44,_projections!$A$12:$BT$40,AA$21+1,FALSE)</f>
        <v>0</v>
      </c>
      <c r="AB44" s="15">
        <f>VLOOKUP($B44,_projections!$A$12:$BT$40,AB$21+1,FALSE)</f>
        <v>0</v>
      </c>
      <c r="AC44" s="15">
        <f>VLOOKUP($B44,_projections!$A$12:$BT$40,AC$21+1,FALSE)</f>
        <v>7.2750889874668712E-2</v>
      </c>
      <c r="AD44" s="15">
        <f>VLOOKUP($B44,_projections!$A$12:$BT$40,AD$21+1,FALSE)</f>
        <v>0</v>
      </c>
      <c r="AE44" s="15">
        <f>VLOOKUP($B44,_projections!$A$12:$BT$40,AE$21+1,FALSE)</f>
        <v>0</v>
      </c>
      <c r="AF44" s="15">
        <f>VLOOKUP($B44,_projections!$A$12:$BT$40,AF$21+1,FALSE)</f>
        <v>0</v>
      </c>
      <c r="AG44" s="15">
        <f>VLOOKUP($B44,_projections!$A$12:$BT$40,AG$21+1,FALSE)</f>
        <v>0</v>
      </c>
      <c r="AH44" s="15"/>
      <c r="AI44" s="15">
        <f>VLOOKUP($B44,_projections!$A$12:$BT$40,AI$21+1,FALSE)</f>
        <v>0</v>
      </c>
      <c r="AJ44" s="16" t="str">
        <f>VLOOKUP($B44,_projections!$A$12:$BT$40,AJ$21+1,FALSE)</f>
        <v>Malta</v>
      </c>
    </row>
    <row r="45" spans="1:36" ht="15.6" thickTop="1" thickBot="1" x14ac:dyDescent="0.35">
      <c r="A45">
        <v>16</v>
      </c>
      <c r="B45" t="s">
        <v>8</v>
      </c>
      <c r="C45">
        <v>1</v>
      </c>
      <c r="D45" s="15">
        <f>VLOOKUP($B45,_projections!$A$12:$BT$40,D$21+$A45-1,FALSE)</f>
        <v>4.3469529354295502E-2</v>
      </c>
      <c r="E45" s="15">
        <f>VLOOKUP($B45,_projections!$A$12:$BT$40,E$21+$A45-1,FALSE)</f>
        <v>0.85663201598125516</v>
      </c>
      <c r="F45" s="15">
        <f>VLOOKUP($B45,_projections!$A$12:$BT$40,F$21+$A45-1,FALSE)</f>
        <v>1.3926139632587746E-3</v>
      </c>
      <c r="G45" s="15">
        <f>VLOOKUP($B45,_projections!$A$12:$BT$40,G$21+$A45-1,FALSE)</f>
        <v>9.5066809966839531E-5</v>
      </c>
      <c r="H45" s="15">
        <f>VLOOKUP($B45,_projections!$A$12:$BT$40,H$21+$A45-1,FALSE)</f>
        <v>3.396103003599341E-3</v>
      </c>
      <c r="I45" s="15">
        <f>VLOOKUP($B45,_projections!$A$12:$BT$40,I$21+$A45-1,FALSE)</f>
        <v>0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7.9465767837823026E-2</v>
      </c>
      <c r="M45" s="15">
        <f>VLOOKUP($B45,_projections!$A$12:$BT$40,M$21+$A45-1,FALSE)</f>
        <v>1.3284834380735057E-2</v>
      </c>
      <c r="N45" s="15">
        <f>VLOOKUP($B45,_projections!$A$12:$BT$40,N$21+$A45-1,FALSE)</f>
        <v>1.3584412014397364E-3</v>
      </c>
      <c r="O45" s="15">
        <f>VLOOKUP($B45,_projections!$A$12:$BT$40,O$21+$A45-1,FALSE)</f>
        <v>9.0562746762649102E-4</v>
      </c>
      <c r="P45" s="15">
        <f>VLOOKUP($B45,_projections!$A$12:$BT$40,P$21+$A45-1,FALSE)</f>
        <v>0</v>
      </c>
      <c r="Q45" s="15"/>
      <c r="R45" s="115">
        <f t="shared" si="4"/>
        <v>0.99999999999999978</v>
      </c>
      <c r="T45">
        <v>1</v>
      </c>
      <c r="U45" s="136" t="s">
        <v>8</v>
      </c>
      <c r="V45" s="136">
        <v>0</v>
      </c>
      <c r="W45" s="15">
        <f>VLOOKUP($B45,_projections!$A$12:$BT$40,W$21+1,FALSE)</f>
        <v>4.3469529354295502E-2</v>
      </c>
      <c r="X45" s="15">
        <f>VLOOKUP($B45,_projections!$A$12:$BT$40,X$21+1,FALSE)</f>
        <v>0.90171791155921599</v>
      </c>
      <c r="Y45" s="15">
        <f>VLOOKUP($B45,_projections!$A$12:$BT$40,Y$21+1,FALSE)</f>
        <v>1.5473488480653051E-3</v>
      </c>
      <c r="Z45" s="15">
        <f>VLOOKUP($B45,_projections!$A$12:$BT$40,Z$21+1,FALSE)</f>
        <v>1.3580972852405648E-4</v>
      </c>
      <c r="AA45" s="15">
        <f>VLOOKUP($B45,_projections!$A$12:$BT$40,AA$21+1,FALSE)</f>
        <v>0</v>
      </c>
      <c r="AB45" s="15">
        <f>VLOOKUP($B45,_projections!$A$12:$BT$40,AB$21+1,FALSE)</f>
        <v>3.0965253699370334E-3</v>
      </c>
      <c r="AC45" s="15">
        <f>VLOOKUP($B45,_projections!$A$12:$BT$40,AC$21+1,FALSE)</f>
        <v>5.0032875139962074E-2</v>
      </c>
      <c r="AD45" s="15">
        <f>VLOOKUP($B45,_projections!$A$12:$BT$40,AD$21+1,FALSE)</f>
        <v>0</v>
      </c>
      <c r="AE45" s="15">
        <f>VLOOKUP($B45,_projections!$A$12:$BT$40,AE$21+1,FALSE)</f>
        <v>0</v>
      </c>
      <c r="AF45" s="15">
        <f>VLOOKUP($B45,_projections!$A$12:$BT$40,AF$21+1,FALSE)</f>
        <v>0</v>
      </c>
      <c r="AG45" s="15">
        <f>VLOOKUP($B45,_projections!$A$12:$BT$40,AG$21+1,FALSE)</f>
        <v>0</v>
      </c>
      <c r="AH45" s="15"/>
      <c r="AI45" s="15">
        <f>VLOOKUP($B45,_projections!$A$12:$BT$40,AI$21+1,FALSE)</f>
        <v>0</v>
      </c>
      <c r="AJ45" s="16" t="str">
        <f>VLOOKUP($B45,_projections!$A$12:$BT$40,AJ$21+1,FALSE)</f>
        <v>Netherlands</v>
      </c>
    </row>
    <row r="46" spans="1:36" ht="15.6" thickTop="1" thickBot="1" x14ac:dyDescent="0.35">
      <c r="A46">
        <v>16</v>
      </c>
      <c r="B46" t="s">
        <v>6</v>
      </c>
      <c r="C46">
        <v>1</v>
      </c>
      <c r="D46" s="15">
        <f>VLOOKUP($B46,_projections!$A$12:$BT$40,D$21+$A46-1,FALSE)</f>
        <v>1.6815098116769442E-2</v>
      </c>
      <c r="E46" s="15">
        <f>VLOOKUP($B46,_projections!$A$12:$BT$40,E$21+$A46-1,FALSE)</f>
        <v>0.22728235415538003</v>
      </c>
      <c r="F46" s="15">
        <f>VLOOKUP($B46,_projections!$A$12:$BT$40,F$21+$A46-1,FALSE)</f>
        <v>5.8026574553552979E-3</v>
      </c>
      <c r="G46" s="15">
        <f>VLOOKUP($B46,_projections!$A$12:$BT$40,G$21+$A46-1,FALSE)</f>
        <v>0.36113180472297629</v>
      </c>
      <c r="H46" s="15">
        <f>VLOOKUP($B46,_projections!$A$12:$BT$40,H$21+$A46-1,FALSE)</f>
        <v>1.2553330675202885E-2</v>
      </c>
      <c r="I46" s="15">
        <f>VLOOKUP($B46,_projections!$A$12:$BT$40,I$21+$A46-1,FALSE)</f>
        <v>0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0.32721612651566262</v>
      </c>
      <c r="M46" s="15">
        <f>VLOOKUP($B46,_projections!$A$12:$BT$40,M$21+$A46-1,FALSE)</f>
        <v>3.9553698337075532E-2</v>
      </c>
      <c r="N46" s="15">
        <f>VLOOKUP($B46,_projections!$A$12:$BT$40,N$21+$A46-1,FALSE)</f>
        <v>5.0213322700811535E-3</v>
      </c>
      <c r="O46" s="15">
        <f>VLOOKUP($B46,_projections!$A$12:$BT$40,O$21+$A46-1,FALSE)</f>
        <v>4.6235977514966437E-3</v>
      </c>
      <c r="P46" s="15">
        <f>VLOOKUP($B46,_projections!$A$12:$BT$40,P$21+$A46-1,FALSE)</f>
        <v>0</v>
      </c>
      <c r="Q46" s="15"/>
      <c r="R46" s="115">
        <f t="shared" si="4"/>
        <v>1</v>
      </c>
      <c r="T46">
        <v>1</v>
      </c>
      <c r="U46" s="136" t="s">
        <v>6</v>
      </c>
      <c r="V46" s="136">
        <v>0</v>
      </c>
      <c r="W46" s="15">
        <f>VLOOKUP($B46,_projections!$A$12:$BT$40,W$21+1,FALSE)</f>
        <v>1.6815098116769442E-2</v>
      </c>
      <c r="X46" s="15">
        <f>VLOOKUP($B46,_projections!$A$12:$BT$40,X$21+1,FALSE)</f>
        <v>0.23924458332145268</v>
      </c>
      <c r="Y46" s="15">
        <f>VLOOKUP($B46,_projections!$A$12:$BT$40,Y$21+1,FALSE)</f>
        <v>6.4473971726169976E-3</v>
      </c>
      <c r="Z46" s="15">
        <f>VLOOKUP($B46,_projections!$A$12:$BT$40,Z$21+1,FALSE)</f>
        <v>0.51590257817568042</v>
      </c>
      <c r="AA46" s="15">
        <f>VLOOKUP($B46,_projections!$A$12:$BT$40,AA$21+1,FALSE)</f>
        <v>0</v>
      </c>
      <c r="AB46" s="15">
        <f>VLOOKUP($B46,_projections!$A$12:$BT$40,AB$21+1,FALSE)</f>
        <v>1.8937063114668777E-3</v>
      </c>
      <c r="AC46" s="15">
        <f>VLOOKUP($B46,_projections!$A$12:$BT$40,AC$21+1,FALSE)</f>
        <v>0.21842059399723762</v>
      </c>
      <c r="AD46" s="15">
        <f>VLOOKUP($B46,_projections!$A$12:$BT$40,AD$21+1,FALSE)</f>
        <v>1.2760429047758745E-3</v>
      </c>
      <c r="AE46" s="15">
        <f>VLOOKUP($B46,_projections!$A$12:$BT$40,AE$21+1,FALSE)</f>
        <v>0</v>
      </c>
      <c r="AF46" s="15">
        <f>VLOOKUP($B46,_projections!$A$12:$BT$40,AF$21+1,FALSE)</f>
        <v>0</v>
      </c>
      <c r="AG46" s="15">
        <f>VLOOKUP($B46,_projections!$A$12:$BT$40,AG$21+1,FALSE)</f>
        <v>0</v>
      </c>
      <c r="AH46" s="15"/>
      <c r="AI46" s="15">
        <f>VLOOKUP($B46,_projections!$A$12:$BT$40,AI$21+1,FALSE)</f>
        <v>0</v>
      </c>
      <c r="AJ46" s="16" t="str">
        <f>VLOOKUP($B46,_projections!$A$12:$BT$40,AJ$21+1,FALSE)</f>
        <v>Poland</v>
      </c>
    </row>
    <row r="47" spans="1:36" ht="15.6" thickTop="1" thickBot="1" x14ac:dyDescent="0.35">
      <c r="A47">
        <v>16</v>
      </c>
      <c r="B47" t="s">
        <v>21</v>
      </c>
      <c r="C47">
        <v>1</v>
      </c>
      <c r="D47" s="15">
        <f>VLOOKUP($B47,_projections!$A$12:$BT$40,D$21+$A47-1,FALSE)</f>
        <v>3.3534687046851502E-2</v>
      </c>
      <c r="E47" s="15">
        <f>VLOOKUP($B47,_projections!$A$12:$BT$40,E$21+$A47-1,FALSE)</f>
        <v>0.16189078766857426</v>
      </c>
      <c r="F47" s="15">
        <f>VLOOKUP($B47,_projections!$A$12:$BT$40,F$21+$A47-1,FALSE)</f>
        <v>5.1643151811123909E-2</v>
      </c>
      <c r="G47" s="15">
        <f>VLOOKUP($B47,_projections!$A$12:$BT$40,G$21+$A47-1,FALSE)</f>
        <v>0</v>
      </c>
      <c r="H47" s="15">
        <f>VLOOKUP($B47,_projections!$A$12:$BT$40,H$21+$A47-1,FALSE)</f>
        <v>1.0694021813282993E-3</v>
      </c>
      <c r="I47" s="15">
        <f>VLOOKUP($B47,_projections!$A$12:$BT$40,I$21+$A47-1,FALSE)</f>
        <v>0</v>
      </c>
      <c r="J47" s="15">
        <f>VLOOKUP($B47,_projections!$A$12:$BT$40,J$21+$A47-1,FALSE)</f>
        <v>0</v>
      </c>
      <c r="K47" s="15">
        <f>VLOOKUP($B47,_projections!$A$12:$BT$40,K$21+$A47-1,FALSE)</f>
        <v>0</v>
      </c>
      <c r="L47" s="15">
        <f>VLOOKUP($B47,_projections!$A$12:$BT$40,L$21+$A47-1,FALSE)</f>
        <v>0.74794082996058497</v>
      </c>
      <c r="M47" s="15">
        <f>VLOOKUP($B47,_projections!$A$12:$BT$40,M$21+$A47-1,FALSE)</f>
        <v>3.2082065439848978E-3</v>
      </c>
      <c r="N47" s="15">
        <f>VLOOKUP($B47,_projections!$A$12:$BT$40,N$21+$A47-1,FALSE)</f>
        <v>4.2776087253131978E-4</v>
      </c>
      <c r="O47" s="15">
        <f>VLOOKUP($B47,_projections!$A$12:$BT$40,O$21+$A47-1,FALSE)</f>
        <v>2.8517391502087987E-4</v>
      </c>
      <c r="P47" s="15">
        <f>VLOOKUP($B47,_projections!$A$12:$BT$40,P$21+$A47-1,FALSE)</f>
        <v>0</v>
      </c>
      <c r="Q47" s="15"/>
      <c r="R47" s="115">
        <f t="shared" si="4"/>
        <v>1</v>
      </c>
      <c r="T47">
        <v>1</v>
      </c>
      <c r="U47" s="136" t="s">
        <v>21</v>
      </c>
      <c r="V47" s="136">
        <v>0</v>
      </c>
      <c r="W47" s="15">
        <f>VLOOKUP($B47,_projections!$A$12:$BT$40,W$21+1,FALSE)</f>
        <v>3.3534687046851502E-2</v>
      </c>
      <c r="X47" s="15">
        <f>VLOOKUP($B47,_projections!$A$12:$BT$40,X$21+1,FALSE)</f>
        <v>0.17041135544060448</v>
      </c>
      <c r="Y47" s="15">
        <f>VLOOKUP($B47,_projections!$A$12:$BT$40,Y$21+1,FALSE)</f>
        <v>5.7381279790137678E-2</v>
      </c>
      <c r="Z47" s="15">
        <f>VLOOKUP($B47,_projections!$A$12:$BT$40,Z$21+1,FALSE)</f>
        <v>0</v>
      </c>
      <c r="AA47" s="15">
        <f>VLOOKUP($B47,_projections!$A$12:$BT$40,AA$21+1,FALSE)</f>
        <v>0</v>
      </c>
      <c r="AB47" s="15">
        <f>VLOOKUP($B47,_projections!$A$12:$BT$40,AB$21+1,FALSE)</f>
        <v>0</v>
      </c>
      <c r="AC47" s="15">
        <f>VLOOKUP($B47,_projections!$A$12:$BT$40,AC$21+1,FALSE)</f>
        <v>0.73867267772240641</v>
      </c>
      <c r="AD47" s="15">
        <f>VLOOKUP($B47,_projections!$A$12:$BT$40,AD$21+1,FALSE)</f>
        <v>0</v>
      </c>
      <c r="AE47" s="15">
        <f>VLOOKUP($B47,_projections!$A$12:$BT$40,AE$21+1,FALSE)</f>
        <v>0</v>
      </c>
      <c r="AF47" s="15">
        <f>VLOOKUP($B47,_projections!$A$12:$BT$40,AF$21+1,FALSE)</f>
        <v>0</v>
      </c>
      <c r="AG47" s="15">
        <f>VLOOKUP($B47,_projections!$A$12:$BT$40,AG$21+1,FALSE)</f>
        <v>0</v>
      </c>
      <c r="AH47" s="15"/>
      <c r="AI47" s="15">
        <f>VLOOKUP($B47,_projections!$A$12:$BT$40,AI$21+1,FALSE)</f>
        <v>0</v>
      </c>
      <c r="AJ47" s="16" t="str">
        <f>VLOOKUP($B47,_projections!$A$12:$BT$40,AJ$21+1,FALSE)</f>
        <v>Portugal</v>
      </c>
    </row>
    <row r="48" spans="1:36" ht="15.6" thickTop="1" thickBot="1" x14ac:dyDescent="0.35">
      <c r="A48">
        <v>16</v>
      </c>
      <c r="B48" t="s">
        <v>10</v>
      </c>
      <c r="C48">
        <v>1</v>
      </c>
      <c r="D48" s="15">
        <f>VLOOKUP($B48,_projections!$A$12:$BT$40,D$21+$A48-1,FALSE)</f>
        <v>2.7850919121713613E-2</v>
      </c>
      <c r="E48" s="15">
        <f>VLOOKUP($B48,_projections!$A$12:$BT$40,E$21+$A48-1,FALSE)</f>
        <v>0.39248831931991668</v>
      </c>
      <c r="F48" s="15">
        <f>VLOOKUP($B48,_projections!$A$12:$BT$40,F$21+$A48-1,FALSE)</f>
        <v>0</v>
      </c>
      <c r="G48" s="15">
        <f>VLOOKUP($B48,_projections!$A$12:$BT$40,G$21+$A48-1,FALSE)</f>
        <v>4.0612813610758636E-3</v>
      </c>
      <c r="H48" s="15">
        <f>VLOOKUP($B48,_projections!$A$12:$BT$40,H$21+$A48-1,FALSE)</f>
        <v>1.6798371839214705E-3</v>
      </c>
      <c r="I48" s="15">
        <f>VLOOKUP($B48,_projections!$A$12:$BT$40,I$21+$A48-1,FALSE)</f>
        <v>0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0.56539850813403991</v>
      </c>
      <c r="M48" s="15">
        <f>VLOOKUP($B48,_projections!$A$12:$BT$40,M$21+$A48-1,FALSE)</f>
        <v>5.0395115517644119E-3</v>
      </c>
      <c r="N48" s="15">
        <f>VLOOKUP($B48,_projections!$A$12:$BT$40,N$21+$A48-1,FALSE)</f>
        <v>6.7193487356858813E-4</v>
      </c>
      <c r="O48" s="15">
        <f>VLOOKUP($B48,_projections!$A$12:$BT$40,O$21+$A48-1,FALSE)</f>
        <v>2.8096884539994542E-3</v>
      </c>
      <c r="P48" s="15">
        <f>VLOOKUP($B48,_projections!$A$12:$BT$40,P$21+$A48-1,FALSE)</f>
        <v>0</v>
      </c>
      <c r="Q48" s="15"/>
      <c r="R48" s="115">
        <f t="shared" si="4"/>
        <v>0.99999999999999989</v>
      </c>
      <c r="T48">
        <v>1</v>
      </c>
      <c r="U48" s="136" t="s">
        <v>10</v>
      </c>
      <c r="V48" s="136">
        <v>0</v>
      </c>
      <c r="W48" s="15">
        <f>VLOOKUP($B48,_projections!$A$12:$BT$40,W$21+1,FALSE)</f>
        <v>2.7850919121713613E-2</v>
      </c>
      <c r="X48" s="15">
        <f>VLOOKUP($B48,_projections!$A$12:$BT$40,X$21+1,FALSE)</f>
        <v>0.41314559928412281</v>
      </c>
      <c r="Y48" s="15">
        <f>VLOOKUP($B48,_projections!$A$12:$BT$40,Y$21+1,FALSE)</f>
        <v>0</v>
      </c>
      <c r="Z48" s="15">
        <f>VLOOKUP($B48,_projections!$A$12:$BT$40,Z$21+1,FALSE)</f>
        <v>5.8018305158226624E-3</v>
      </c>
      <c r="AA48" s="15">
        <f>VLOOKUP($B48,_projections!$A$12:$BT$40,AA$21+1,FALSE)</f>
        <v>0</v>
      </c>
      <c r="AB48" s="15">
        <f>VLOOKUP($B48,_projections!$A$12:$BT$40,AB$21+1,FALSE)</f>
        <v>0</v>
      </c>
      <c r="AC48" s="15">
        <f>VLOOKUP($B48,_projections!$A$12:$BT$40,AC$21+1,FALSE)</f>
        <v>0.55083991920672049</v>
      </c>
      <c r="AD48" s="15">
        <f>VLOOKUP($B48,_projections!$A$12:$BT$40,AD$21+1,FALSE)</f>
        <v>2.3617318716203954E-3</v>
      </c>
      <c r="AE48" s="15">
        <f>VLOOKUP($B48,_projections!$A$12:$BT$40,AE$21+1,FALSE)</f>
        <v>0</v>
      </c>
      <c r="AF48" s="15">
        <f>VLOOKUP($B48,_projections!$A$12:$BT$40,AF$21+1,FALSE)</f>
        <v>0</v>
      </c>
      <c r="AG48" s="15">
        <f>VLOOKUP($B48,_projections!$A$12:$BT$40,AG$21+1,FALSE)</f>
        <v>0</v>
      </c>
      <c r="AH48" s="15"/>
      <c r="AI48" s="15">
        <f>VLOOKUP($B48,_projections!$A$12:$BT$40,AI$21+1,FALSE)</f>
        <v>0</v>
      </c>
      <c r="AJ48" s="16" t="str">
        <f>VLOOKUP($B48,_projections!$A$12:$BT$40,AJ$21+1,FALSE)</f>
        <v>Romania</v>
      </c>
    </row>
    <row r="49" spans="1:36" ht="15.6" thickTop="1" thickBot="1" x14ac:dyDescent="0.35">
      <c r="A49">
        <v>16</v>
      </c>
      <c r="B49" t="s">
        <v>20</v>
      </c>
      <c r="C49">
        <v>1</v>
      </c>
      <c r="D49" s="15">
        <f>VLOOKUP($B49,_projections!$A$12:$BT$40,D$21+$A49-1,FALSE)</f>
        <v>8.7590987111373905E-2</v>
      </c>
      <c r="E49" s="15">
        <f>VLOOKUP($B49,_projections!$A$12:$BT$40,E$21+$A49-1,FALSE)</f>
        <v>0.80849088196670971</v>
      </c>
      <c r="F49" s="15">
        <f>VLOOKUP($B49,_projections!$A$12:$BT$40,F$21+$A49-1,FALSE)</f>
        <v>0</v>
      </c>
      <c r="G49" s="15">
        <f>VLOOKUP($B49,_projections!$A$12:$BT$40,G$21+$A49-1,FALSE)</f>
        <v>1.8755743272706727E-2</v>
      </c>
      <c r="H49" s="15">
        <f>VLOOKUP($B49,_projections!$A$12:$BT$40,H$21+$A49-1,FALSE)</f>
        <v>3.7942745528070968E-3</v>
      </c>
      <c r="I49" s="15">
        <f>VLOOKUP($B49,_projections!$A$12:$BT$40,I$21+$A49-1,FALSE)</f>
        <v>0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6.7455773069443253E-2</v>
      </c>
      <c r="M49" s="15">
        <f>VLOOKUP($B49,_projections!$A$12:$BT$40,M$21+$A49-1,FALSE)</f>
        <v>1.138282365842129E-2</v>
      </c>
      <c r="N49" s="15">
        <f>VLOOKUP($B49,_projections!$A$12:$BT$40,N$21+$A49-1,FALSE)</f>
        <v>1.5177098211228389E-3</v>
      </c>
      <c r="O49" s="15">
        <f>VLOOKUP($B49,_projections!$A$12:$BT$40,O$21+$A49-1,FALSE)</f>
        <v>1.0118065474152259E-3</v>
      </c>
      <c r="P49" s="15">
        <f>VLOOKUP($B49,_projections!$A$12:$BT$40,P$21+$A49-1,FALSE)</f>
        <v>0</v>
      </c>
      <c r="Q49" s="15"/>
      <c r="R49" s="115">
        <f t="shared" si="4"/>
        <v>1</v>
      </c>
      <c r="T49">
        <v>1</v>
      </c>
      <c r="U49" s="136" t="s">
        <v>20</v>
      </c>
      <c r="V49" s="136">
        <v>0</v>
      </c>
      <c r="W49" s="15">
        <f>VLOOKUP($B49,_projections!$A$12:$BT$40,W$21+1,FALSE)</f>
        <v>8.7590987111373905E-2</v>
      </c>
      <c r="X49" s="15">
        <f>VLOOKUP($B49,_projections!$A$12:$BT$40,X$21+1,FALSE)</f>
        <v>0.85104303364916811</v>
      </c>
      <c r="Y49" s="15">
        <f>VLOOKUP($B49,_projections!$A$12:$BT$40,Y$21+1,FALSE)</f>
        <v>0</v>
      </c>
      <c r="Z49" s="15">
        <f>VLOOKUP($B49,_projections!$A$12:$BT$40,Z$21+1,FALSE)</f>
        <v>2.6793918961009612E-2</v>
      </c>
      <c r="AA49" s="15">
        <f>VLOOKUP($B49,_projections!$A$12:$BT$40,AA$21+1,FALSE)</f>
        <v>0</v>
      </c>
      <c r="AB49" s="15">
        <f>VLOOKUP($B49,_projections!$A$12:$BT$40,AB$21+1,FALSE)</f>
        <v>0</v>
      </c>
      <c r="AC49" s="15">
        <f>VLOOKUP($B49,_projections!$A$12:$BT$40,AC$21+1,FALSE)</f>
        <v>3.4572060278448426E-2</v>
      </c>
      <c r="AD49" s="15">
        <f>VLOOKUP($B49,_projections!$A$12:$BT$40,AD$21+1,FALSE)</f>
        <v>0</v>
      </c>
      <c r="AE49" s="15">
        <f>VLOOKUP($B49,_projections!$A$12:$BT$40,AE$21+1,FALSE)</f>
        <v>0</v>
      </c>
      <c r="AF49" s="15">
        <f>VLOOKUP($B49,_projections!$A$12:$BT$40,AF$21+1,FALSE)</f>
        <v>0</v>
      </c>
      <c r="AG49" s="15">
        <f>VLOOKUP($B49,_projections!$A$12:$BT$40,AG$21+1,FALSE)</f>
        <v>0</v>
      </c>
      <c r="AH49" s="15"/>
      <c r="AI49" s="15">
        <f>VLOOKUP($B49,_projections!$A$12:$BT$40,AI$21+1,FALSE)</f>
        <v>0</v>
      </c>
      <c r="AJ49" s="16" t="str">
        <f>VLOOKUP($B49,_projections!$A$12:$BT$40,AJ$21+1,FALSE)</f>
        <v>Slovakia</v>
      </c>
    </row>
    <row r="50" spans="1:36" ht="15.6" thickTop="1" thickBot="1" x14ac:dyDescent="0.35">
      <c r="A50">
        <v>16</v>
      </c>
      <c r="B50" t="s">
        <v>26</v>
      </c>
      <c r="C50">
        <v>1</v>
      </c>
      <c r="D50" s="15">
        <f>VLOOKUP($B50,_projections!$A$12:$BT$40,D$21+$A50-1,FALSE)</f>
        <v>5.0202352386795206E-2</v>
      </c>
      <c r="E50" s="15">
        <f>VLOOKUP($B50,_projections!$A$12:$BT$40,E$21+$A50-1,FALSE)</f>
        <v>0.12057553378366541</v>
      </c>
      <c r="F50" s="15">
        <f>VLOOKUP($B50,_projections!$A$12:$BT$40,F$21+$A50-1,FALSE)</f>
        <v>0.15715883260223154</v>
      </c>
      <c r="G50" s="15">
        <f>VLOOKUP($B50,_projections!$A$12:$BT$40,G$21+$A50-1,FALSE)</f>
        <v>4.8395731222965942E-4</v>
      </c>
      <c r="H50" s="15">
        <f>VLOOKUP($B50,_projections!$A$12:$BT$40,H$21+$A50-1,FALSE)</f>
        <v>1.8011687635113738E-3</v>
      </c>
      <c r="I50" s="15">
        <f>VLOOKUP($B50,_projections!$A$12:$BT$40,I$21+$A50-1,FALSE)</f>
        <v>0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0.63272832208625684</v>
      </c>
      <c r="M50" s="15">
        <f>VLOOKUP($B50,_projections!$A$12:$BT$40,M$21+$A50-1,FALSE)</f>
        <v>5.4035062905341217E-3</v>
      </c>
      <c r="N50" s="15">
        <f>VLOOKUP($B50,_projections!$A$12:$BT$40,N$21+$A50-1,FALSE)</f>
        <v>7.2046750540454962E-4</v>
      </c>
      <c r="O50" s="15">
        <f>VLOOKUP($B50,_projections!$A$12:$BT$40,O$21+$A50-1,FALSE)</f>
        <v>3.0925859269371282E-2</v>
      </c>
      <c r="P50" s="15">
        <f>VLOOKUP($B50,_projections!$A$12:$BT$40,P$21+$A50-1,FALSE)</f>
        <v>0</v>
      </c>
      <c r="Q50" s="15"/>
      <c r="R50" s="115">
        <f t="shared" si="4"/>
        <v>1</v>
      </c>
      <c r="T50">
        <v>1</v>
      </c>
      <c r="U50" s="136" t="s">
        <v>26</v>
      </c>
      <c r="V50" s="136">
        <v>0</v>
      </c>
      <c r="W50" s="15">
        <f>VLOOKUP($B50,_projections!$A$12:$BT$40,W$21+1,FALSE)</f>
        <v>5.0202352386795206E-2</v>
      </c>
      <c r="X50" s="15">
        <f>VLOOKUP($B50,_projections!$A$12:$BT$40,X$21+1,FALSE)</f>
        <v>0.12692161450912148</v>
      </c>
      <c r="Y50" s="15">
        <f>VLOOKUP($B50,_projections!$A$12:$BT$40,Y$21+1,FALSE)</f>
        <v>0.17462092511359059</v>
      </c>
      <c r="Z50" s="15">
        <f>VLOOKUP($B50,_projections!$A$12:$BT$40,Z$21+1,FALSE)</f>
        <v>6.9136758889951349E-4</v>
      </c>
      <c r="AA50" s="15">
        <f>VLOOKUP($B50,_projections!$A$12:$BT$40,AA$21+1,FALSE)</f>
        <v>0</v>
      </c>
      <c r="AB50" s="15">
        <f>VLOOKUP($B50,_projections!$A$12:$BT$40,AB$21+1,FALSE)</f>
        <v>0</v>
      </c>
      <c r="AC50" s="15">
        <f>VLOOKUP($B50,_projections!$A$12:$BT$40,AC$21+1,FALSE)</f>
        <v>0.61711819280249158</v>
      </c>
      <c r="AD50" s="15">
        <f>VLOOKUP($B50,_projections!$A$12:$BT$40,AD$21+1,FALSE)</f>
        <v>3.0445547599101581E-2</v>
      </c>
      <c r="AE50" s="15">
        <f>VLOOKUP($B50,_projections!$A$12:$BT$40,AE$21+1,FALSE)</f>
        <v>0</v>
      </c>
      <c r="AF50" s="15">
        <f>VLOOKUP($B50,_projections!$A$12:$BT$40,AF$21+1,FALSE)</f>
        <v>0</v>
      </c>
      <c r="AG50" s="15">
        <f>VLOOKUP($B50,_projections!$A$12:$BT$40,AG$21+1,FALSE)</f>
        <v>0</v>
      </c>
      <c r="AH50" s="15"/>
      <c r="AI50" s="15">
        <f>VLOOKUP($B50,_projections!$A$12:$BT$40,AI$21+1,FALSE)</f>
        <v>0</v>
      </c>
      <c r="AJ50" s="16" t="str">
        <f>VLOOKUP($B50,_projections!$A$12:$BT$40,AJ$21+1,FALSE)</f>
        <v>Slovenia</v>
      </c>
    </row>
    <row r="51" spans="1:36" ht="15.6" thickTop="1" thickBot="1" x14ac:dyDescent="0.35">
      <c r="A51">
        <v>16</v>
      </c>
      <c r="B51" t="s">
        <v>7</v>
      </c>
      <c r="C51">
        <v>1</v>
      </c>
      <c r="D51" s="15">
        <f>VLOOKUP($B51,_projections!$A$12:$BT$40,D$21+$A51-1,FALSE)</f>
        <v>0.14993713062499983</v>
      </c>
      <c r="E51" s="15">
        <f>VLOOKUP($B51,_projections!$A$12:$BT$40,E$21+$A51-1,FALSE)</f>
        <v>0.31680241614541277</v>
      </c>
      <c r="F51" s="15">
        <f>VLOOKUP($B51,_projections!$A$12:$BT$40,F$21+$A51-1,FALSE)</f>
        <v>0.16909241059053079</v>
      </c>
      <c r="G51" s="15">
        <f>VLOOKUP($B51,_projections!$A$12:$BT$40,G$21+$A51-1,FALSE)</f>
        <v>7.5076453528173728E-3</v>
      </c>
      <c r="H51" s="15">
        <f>VLOOKUP($B51,_projections!$A$12:$BT$40,H$21+$A51-1,FALSE)</f>
        <v>2.9009564468481771E-3</v>
      </c>
      <c r="I51" s="15">
        <f>VLOOKUP($B51,_projections!$A$12:$BT$40,I$21+$A51-1,FALSE)</f>
        <v>0</v>
      </c>
      <c r="J51" s="15">
        <f>VLOOKUP($B51,_projections!$A$12:$BT$40,J$21+$A51-1,FALSE)</f>
        <v>0</v>
      </c>
      <c r="K51" s="15">
        <f>VLOOKUP($B51,_projections!$A$12:$BT$40,K$21+$A51-1,FALSE)</f>
        <v>7.4579195497618506E-5</v>
      </c>
      <c r="L51" s="15">
        <f>VLOOKUP($B51,_projections!$A$12:$BT$40,L$21+$A51-1,FALSE)</f>
        <v>0.34132371321590088</v>
      </c>
      <c r="M51" s="15">
        <f>VLOOKUP($B51,_projections!$A$12:$BT$40,M$21+$A51-1,FALSE)</f>
        <v>8.702869340544532E-3</v>
      </c>
      <c r="N51" s="15">
        <f>VLOOKUP($B51,_projections!$A$12:$BT$40,N$21+$A51-1,FALSE)</f>
        <v>1.1603825787392709E-3</v>
      </c>
      <c r="O51" s="15">
        <f>VLOOKUP($B51,_projections!$A$12:$BT$40,O$21+$A51-1,FALSE)</f>
        <v>2.497896508708831E-3</v>
      </c>
      <c r="P51" s="15">
        <f>VLOOKUP($B51,_projections!$A$12:$BT$40,P$21+$A51-1,FALSE)</f>
        <v>0</v>
      </c>
      <c r="Q51" s="15"/>
      <c r="R51" s="115">
        <f t="shared" si="4"/>
        <v>1</v>
      </c>
      <c r="T51">
        <v>1</v>
      </c>
      <c r="U51" s="136" t="s">
        <v>7</v>
      </c>
      <c r="V51" s="136">
        <v>0</v>
      </c>
      <c r="W51" s="15">
        <f>VLOOKUP($B51,_projections!$A$12:$BT$40,W$21+1,FALSE)</f>
        <v>0.14993713062499983</v>
      </c>
      <c r="X51" s="15">
        <f>VLOOKUP($B51,_projections!$A$12:$BT$40,X$21+1,FALSE)</f>
        <v>0.33347622752148715</v>
      </c>
      <c r="Y51" s="15">
        <f>VLOOKUP($B51,_projections!$A$12:$BT$40,Y$21+1,FALSE)</f>
        <v>0.18788045621170088</v>
      </c>
      <c r="Z51" s="15">
        <f>VLOOKUP($B51,_projections!$A$12:$BT$40,Z$21+1,FALSE)</f>
        <v>1.0725207646881962E-2</v>
      </c>
      <c r="AA51" s="15">
        <f>VLOOKUP($B51,_projections!$A$12:$BT$40,AA$21+1,FALSE)</f>
        <v>0</v>
      </c>
      <c r="AB51" s="15">
        <f>VLOOKUP($B51,_projections!$A$12:$BT$40,AB$21+1,FALSE)</f>
        <v>0</v>
      </c>
      <c r="AC51" s="15">
        <f>VLOOKUP($B51,_projections!$A$12:$BT$40,AC$21+1,FALSE)</f>
        <v>0.31618209067655001</v>
      </c>
      <c r="AD51" s="15">
        <f>VLOOKUP($B51,_projections!$A$12:$BT$40,AD$21+1,FALSE)</f>
        <v>1.7243081228826502E-3</v>
      </c>
      <c r="AE51" s="15">
        <f>VLOOKUP($B51,_projections!$A$12:$BT$40,AE$21+1,FALSE)</f>
        <v>0</v>
      </c>
      <c r="AF51" s="15">
        <f>VLOOKUP($B51,_projections!$A$12:$BT$40,AF$21+1,FALSE)</f>
        <v>0</v>
      </c>
      <c r="AG51" s="15">
        <f>VLOOKUP($B51,_projections!$A$12:$BT$40,AG$21+1,FALSE)</f>
        <v>0</v>
      </c>
      <c r="AH51" s="15"/>
      <c r="AI51" s="15">
        <f>VLOOKUP($B51,_projections!$A$12:$BT$40,AI$21+1,FALSE)</f>
        <v>0</v>
      </c>
      <c r="AJ51" s="16" t="str">
        <f>VLOOKUP($B51,_projections!$A$12:$BT$40,AJ$21+1,FALSE)</f>
        <v>Spain</v>
      </c>
    </row>
    <row r="52" spans="1:36" ht="15.6" thickTop="1" thickBot="1" x14ac:dyDescent="0.35">
      <c r="A52">
        <v>16</v>
      </c>
      <c r="B52" t="s">
        <v>9</v>
      </c>
      <c r="C52">
        <v>1</v>
      </c>
      <c r="D52" s="15">
        <f>VLOOKUP($B52,_projections!$A$12:$BT$40,D$21+$A52-1,FALSE)</f>
        <v>0.64016959695478204</v>
      </c>
      <c r="E52" s="15">
        <f>VLOOKUP($B52,_projections!$A$12:$BT$40,E$21+$A52-1,FALSE)</f>
        <v>1.0873294829167797E-2</v>
      </c>
      <c r="F52" s="15">
        <f>VLOOKUP($B52,_projections!$A$12:$BT$40,F$21+$A52-1,FALSE)</f>
        <v>1.291556546107574E-2</v>
      </c>
      <c r="G52" s="15">
        <f>VLOOKUP($B52,_projections!$A$12:$BT$40,G$21+$A52-1,FALSE)</f>
        <v>0</v>
      </c>
      <c r="H52" s="15">
        <f>VLOOKUP($B52,_projections!$A$12:$BT$40,H$21+$A52-1,FALSE)</f>
        <v>1.5055061281708299E-4</v>
      </c>
      <c r="I52" s="15">
        <f>VLOOKUP($B52,_projections!$A$12:$BT$40,I$21+$A52-1,FALSE)</f>
        <v>1.0910108077281322E-2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0.32442886515121327</v>
      </c>
      <c r="M52" s="15">
        <f>VLOOKUP($B52,_projections!$A$12:$BT$40,M$21+$A52-1,FALSE)</f>
        <v>4.5165183845124898E-4</v>
      </c>
      <c r="N52" s="15">
        <f>VLOOKUP($B52,_projections!$A$12:$BT$40,N$21+$A52-1,FALSE)</f>
        <v>6.0220245126833202E-5</v>
      </c>
      <c r="O52" s="15">
        <f>VLOOKUP($B52,_projections!$A$12:$BT$40,O$21+$A52-1,FALSE)</f>
        <v>4.0146830084555466E-5</v>
      </c>
      <c r="P52" s="15">
        <f>VLOOKUP($B52,_projections!$A$12:$BT$40,P$21+$A52-1,FALSE)</f>
        <v>0</v>
      </c>
      <c r="Q52" s="15"/>
      <c r="R52" s="115">
        <f t="shared" si="4"/>
        <v>0.99999999999999989</v>
      </c>
      <c r="T52">
        <v>1</v>
      </c>
      <c r="U52" s="136" t="s">
        <v>9</v>
      </c>
      <c r="V52" s="136">
        <v>0</v>
      </c>
      <c r="W52" s="15">
        <f>VLOOKUP($B52,_projections!$A$12:$BT$40,W$21+1,FALSE)</f>
        <v>0.64016959695478204</v>
      </c>
      <c r="X52" s="15">
        <f>VLOOKUP($B52,_projections!$A$12:$BT$40,X$21+1,FALSE)</f>
        <v>1.1445573504387156E-2</v>
      </c>
      <c r="Y52" s="15">
        <f>VLOOKUP($B52,_projections!$A$12:$BT$40,Y$21+1,FALSE)</f>
        <v>1.4350628290084155E-2</v>
      </c>
      <c r="Z52" s="15">
        <f>VLOOKUP($B52,_projections!$A$12:$BT$40,Z$21+1,FALSE)</f>
        <v>0</v>
      </c>
      <c r="AA52" s="15">
        <f>VLOOKUP($B52,_projections!$A$12:$BT$40,AA$21+1,FALSE)</f>
        <v>0</v>
      </c>
      <c r="AB52" s="15">
        <f>VLOOKUP($B52,_projections!$A$12:$BT$40,AB$21+1,FALSE)</f>
        <v>0</v>
      </c>
      <c r="AC52" s="15">
        <f>VLOOKUP($B52,_projections!$A$12:$BT$40,AC$21+1,FALSE)</f>
        <v>0.32312409317346524</v>
      </c>
      <c r="AD52" s="15">
        <f>VLOOKUP($B52,_projections!$A$12:$BT$40,AD$21+1,FALSE)</f>
        <v>0</v>
      </c>
      <c r="AE52" s="15">
        <f>VLOOKUP($B52,_projections!$A$12:$BT$40,AE$21+1,FALSE)</f>
        <v>0</v>
      </c>
      <c r="AF52" s="15">
        <f>VLOOKUP($B52,_projections!$A$12:$BT$40,AF$21+1,FALSE)</f>
        <v>1.0910108077281322E-2</v>
      </c>
      <c r="AG52" s="15">
        <f>VLOOKUP($B52,_projections!$A$12:$BT$40,AG$21+1,FALSE)</f>
        <v>0</v>
      </c>
      <c r="AH52" s="15"/>
      <c r="AI52" s="15">
        <f>VLOOKUP($B52,_projections!$A$12:$BT$40,AI$21+1,FALSE)</f>
        <v>0</v>
      </c>
      <c r="AJ52" s="16" t="str">
        <f>VLOOKUP($B52,_projections!$A$12:$BT$40,AJ$21+1,FALSE)</f>
        <v>Sweden</v>
      </c>
    </row>
    <row r="53" spans="1:36" ht="15.6" thickTop="1" thickBot="1" x14ac:dyDescent="0.35">
      <c r="A53">
        <v>16</v>
      </c>
      <c r="B53" t="s">
        <v>14</v>
      </c>
      <c r="C53">
        <v>1</v>
      </c>
      <c r="D53" s="15">
        <f>VLOOKUP($B53,_projections!$A$12:$BT$40,D$21+$A53-1,FALSE)</f>
        <v>7.8219880983012163E-2</v>
      </c>
      <c r="E53" s="15">
        <f>VLOOKUP($B53,_projections!$A$12:$BT$40,E$21+$A53-1,FALSE)</f>
        <v>0.24237160364359742</v>
      </c>
      <c r="F53" s="15">
        <f>VLOOKUP($B53,_projections!$A$12:$BT$40,F$21+$A53-1,FALSE)</f>
        <v>0.44907474924635432</v>
      </c>
      <c r="G53" s="15">
        <f>VLOOKUP($B53,_projections!$A$12:$BT$40,G$21+$A53-1,FALSE)</f>
        <v>1.0544554380127298E-3</v>
      </c>
      <c r="H53" s="15">
        <f>VLOOKUP($B53,_projections!$A$12:$BT$40,H$21+$A53-1,FALSE)</f>
        <v>4.7329128019431253E-3</v>
      </c>
      <c r="I53" s="15">
        <f>VLOOKUP($B53,_projections!$A$12:$BT$40,I$21+$A53-1,FALSE)</f>
        <v>0</v>
      </c>
      <c r="J53" s="15">
        <f>VLOOKUP($B53,_projections!$A$12:$BT$40,J$21+$A53-1,FALSE)</f>
        <v>0</v>
      </c>
      <c r="K53" s="15">
        <f>VLOOKUP($B53,_projections!$A$12:$BT$40,K$21+$A53-1,FALSE)</f>
        <v>0</v>
      </c>
      <c r="L53" s="15">
        <f>VLOOKUP($B53,_projections!$A$12:$BT$40,L$21+$A53-1,FALSE)</f>
        <v>0.14385308890493903</v>
      </c>
      <c r="M53" s="15">
        <f>VLOOKUP($B53,_projections!$A$12:$BT$40,M$21+$A53-1,FALSE)</f>
        <v>3.5311836864168153E-2</v>
      </c>
      <c r="N53" s="15">
        <f>VLOOKUP($B53,_projections!$A$12:$BT$40,N$21+$A53-1,FALSE)</f>
        <v>2.3006263579116032E-2</v>
      </c>
      <c r="O53" s="15">
        <f>VLOOKUP($B53,_projections!$A$12:$BT$40,O$21+$A53-1,FALSE)</f>
        <v>2.2375208538856946E-2</v>
      </c>
      <c r="P53" s="15">
        <f>VLOOKUP($B53,_projections!$A$12:$BT$40,P$21+$A53-1,FALSE)</f>
        <v>0</v>
      </c>
      <c r="Q53" s="15"/>
      <c r="R53" s="115">
        <f t="shared" si="4"/>
        <v>0.99999999999999989</v>
      </c>
      <c r="T53">
        <v>1</v>
      </c>
      <c r="U53" s="136" t="s">
        <v>14</v>
      </c>
      <c r="V53" s="136">
        <v>0</v>
      </c>
      <c r="W53" s="15">
        <f>VLOOKUP($B53,_projections!$A$12:$BT$40,W$21+1,FALSE)</f>
        <v>7.8219880983012163E-2</v>
      </c>
      <c r="X53" s="15">
        <f>VLOOKUP($B53,_projections!$A$12:$BT$40,X$21+1,FALSE)</f>
        <v>0.25512800383536571</v>
      </c>
      <c r="Y53" s="15">
        <f>VLOOKUP($B53,_projections!$A$12:$BT$40,Y$21+1,FALSE)</f>
        <v>0.49897194360706032</v>
      </c>
      <c r="Z53" s="15">
        <f>VLOOKUP($B53,_projections!$A$12:$BT$40,Z$21+1,FALSE)</f>
        <v>1.5063649114467569E-3</v>
      </c>
      <c r="AA53" s="15">
        <f>VLOOKUP($B53,_projections!$A$12:$BT$40,AA$21+1,FALSE)</f>
        <v>0</v>
      </c>
      <c r="AB53" s="15">
        <f>VLOOKUP($B53,_projections!$A$12:$BT$40,AB$21+1,FALSE)</f>
        <v>2.111309845833878E-2</v>
      </c>
      <c r="AC53" s="15">
        <f>VLOOKUP($B53,_projections!$A$12:$BT$40,AC$21+1,FALSE)</f>
        <v>0.1028345112880986</v>
      </c>
      <c r="AD53" s="15">
        <f>VLOOKUP($B53,_projections!$A$12:$BT$40,AD$21+1,FALSE)</f>
        <v>2.111309845833878E-2</v>
      </c>
      <c r="AE53" s="15">
        <f>VLOOKUP($B53,_projections!$A$12:$BT$40,AE$21+1,FALSE)</f>
        <v>2.111309845833878E-2</v>
      </c>
      <c r="AF53" s="15">
        <f>VLOOKUP($B53,_projections!$A$12:$BT$40,AF$21+1,FALSE)</f>
        <v>0</v>
      </c>
      <c r="AG53" s="15">
        <f>VLOOKUP($B53,_projections!$A$12:$BT$40,AG$21+1,FALSE)</f>
        <v>0</v>
      </c>
      <c r="AH53" s="15"/>
      <c r="AI53" s="15">
        <f>VLOOKUP($B53,_projections!$A$12:$BT$40,AI$21+1,FALSE)</f>
        <v>0</v>
      </c>
      <c r="AJ53" s="16" t="str">
        <f>VLOOKUP($B53,_projections!$A$12:$BT$40,AJ$21+1,FALSE)</f>
        <v>Switzerland</v>
      </c>
    </row>
    <row r="54" spans="1:36" ht="15.6" thickTop="1" thickBot="1" x14ac:dyDescent="0.35">
      <c r="A54">
        <v>16</v>
      </c>
      <c r="B54" t="s">
        <v>4</v>
      </c>
      <c r="C54">
        <v>1</v>
      </c>
      <c r="D54" s="15">
        <f>VLOOKUP($B54,_projections!$A$12:$BT$40,D$21+$A54-1,FALSE)</f>
        <v>0.11387300552102017</v>
      </c>
      <c r="E54" s="15">
        <f>VLOOKUP($B54,_projections!$A$12:$BT$40,E$21+$A54-1,FALSE)</f>
        <v>0.70576113858323719</v>
      </c>
      <c r="F54" s="15">
        <f>VLOOKUP($B54,_projections!$A$12:$BT$40,F$21+$A54-1,FALSE)</f>
        <v>6.3437343168104315E-2</v>
      </c>
      <c r="G54" s="15">
        <f>VLOOKUP($B54,_projections!$A$12:$BT$40,G$21+$A54-1,FALSE)</f>
        <v>1.5418866473306076E-2</v>
      </c>
      <c r="H54" s="15">
        <f>VLOOKUP($B54,_projections!$A$12:$BT$40,H$21+$A54-1,FALSE)</f>
        <v>3.8101501800067565E-3</v>
      </c>
      <c r="I54" s="15">
        <f>VLOOKUP($B54,_projections!$A$12:$BT$40,I$21+$A54-1,FALSE)</f>
        <v>0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8.1874576930452109E-2</v>
      </c>
      <c r="M54" s="15">
        <f>VLOOKUP($B54,_projections!$A$12:$BT$40,M$21+$A54-1,FALSE)</f>
        <v>1.3045251575382605E-2</v>
      </c>
      <c r="N54" s="15">
        <f>VLOOKUP($B54,_projections!$A$12:$BT$40,N$21+$A54-1,FALSE)</f>
        <v>1.5240600720027029E-3</v>
      </c>
      <c r="O54" s="15">
        <f>VLOOKUP($B54,_projections!$A$12:$BT$40,O$21+$A54-1,FALSE)</f>
        <v>1.0160400480018019E-3</v>
      </c>
      <c r="P54" s="15">
        <f>VLOOKUP($B54,_projections!$A$12:$BT$40,P$21+$A54-1,FALSE)</f>
        <v>2.3956744848633031E-4</v>
      </c>
      <c r="Q54" s="15"/>
      <c r="R54" s="115">
        <f t="shared" si="4"/>
        <v>1</v>
      </c>
      <c r="T54">
        <v>1</v>
      </c>
      <c r="U54" s="136" t="s">
        <v>4</v>
      </c>
      <c r="V54" s="136">
        <v>0</v>
      </c>
      <c r="W54" s="15">
        <f>VLOOKUP($B54,_projections!$A$12:$BT$40,W$21+1,FALSE)</f>
        <v>0.11387300552102017</v>
      </c>
      <c r="X54" s="15">
        <f>VLOOKUP($B54,_projections!$A$12:$BT$40,X$21+1,FALSE)</f>
        <v>0.74290646166656549</v>
      </c>
      <c r="Y54" s="15">
        <f>VLOOKUP($B54,_projections!$A$12:$BT$40,Y$21+1,FALSE)</f>
        <v>7.0485936853449241E-2</v>
      </c>
      <c r="Z54" s="15">
        <f>VLOOKUP($B54,_projections!$A$12:$BT$40,Z$21+1,FALSE)</f>
        <v>2.2026952104722969E-2</v>
      </c>
      <c r="AA54" s="15">
        <f>VLOOKUP($B54,_projections!$A$12:$BT$40,AA$21+1,FALSE)</f>
        <v>0</v>
      </c>
      <c r="AB54" s="15">
        <f>VLOOKUP($B54,_projections!$A$12:$BT$40,AB$21+1,FALSE)</f>
        <v>1.6148010353623358E-3</v>
      </c>
      <c r="AC54" s="15">
        <f>VLOOKUP($B54,_projections!$A$12:$BT$40,AC$21+1,FALSE)</f>
        <v>4.8853275370393551E-2</v>
      </c>
      <c r="AD54" s="15">
        <f>VLOOKUP($B54,_projections!$A$12:$BT$40,AD$21+1,FALSE)</f>
        <v>0</v>
      </c>
      <c r="AE54" s="15">
        <f>VLOOKUP($B54,_projections!$A$12:$BT$40,AE$21+1,FALSE)</f>
        <v>0</v>
      </c>
      <c r="AF54" s="15">
        <f>VLOOKUP($B54,_projections!$A$12:$BT$40,AF$21+1,FALSE)</f>
        <v>0</v>
      </c>
      <c r="AG54" s="15">
        <f>VLOOKUP($B54,_projections!$A$12:$BT$40,AG$21+1,FALSE)</f>
        <v>0</v>
      </c>
      <c r="AH54" s="15"/>
      <c r="AI54" s="15">
        <f>VLOOKUP($B54,_projections!$A$12:$BT$40,AI$21+1,FALSE)</f>
        <v>2.3956744848633031E-4</v>
      </c>
      <c r="AJ54" s="16" t="str">
        <f>VLOOKUP($B54,_projections!$A$12:$BT$40,AJ$21+1,FALSE)</f>
        <v>United Kingdom</v>
      </c>
    </row>
    <row r="55" spans="1:36" ht="15.6" thickTop="1" thickBot="1" x14ac:dyDescent="0.35">
      <c r="A55">
        <v>30</v>
      </c>
      <c r="B55" t="s">
        <v>12</v>
      </c>
      <c r="C55">
        <f>C26+1</f>
        <v>2</v>
      </c>
      <c r="D55" s="15">
        <f>VLOOKUP($B55,_projections!$A$12:$BT$40,D$21+$A55-1,FALSE)</f>
        <v>8.7232946962002761E-2</v>
      </c>
      <c r="E55" s="15">
        <f>VLOOKUP($B55,_projections!$A$12:$BT$40,E$21+$A55-1,FALSE)</f>
        <v>0.1461480449968876</v>
      </c>
      <c r="F55" s="15">
        <f>VLOOKUP($B55,_projections!$A$12:$BT$40,F$21+$A55-1,FALSE)</f>
        <v>0.11173995986802798</v>
      </c>
      <c r="G55" s="15">
        <f>VLOOKUP($B55,_projections!$A$12:$BT$40,G$21+$A55-1,FALSE)</f>
        <v>1.2113018032869022E-3</v>
      </c>
      <c r="H55" s="15">
        <f>VLOOKUP($B55,_projections!$A$12:$BT$40,H$21+$A55-1,FALSE)</f>
        <v>2.627332120780632E-2</v>
      </c>
      <c r="I55" s="15">
        <f>VLOOKUP($B55,_projections!$A$12:$BT$40,I$21+$A55-1,FALSE)</f>
        <v>2.1592305123067115E-4</v>
      </c>
      <c r="J55" s="15">
        <f>VLOOKUP($B55,_projections!$A$12:$BT$40,J$21+$A55-1,FALSE)</f>
        <v>0</v>
      </c>
      <c r="K55" s="15">
        <f>VLOOKUP($B55,_projections!$A$12:$BT$40,K$21+$A55-1,FALSE)</f>
        <v>0</v>
      </c>
      <c r="L55" s="15">
        <f>VLOOKUP($B55,_projections!$A$12:$BT$40,L$21+$A55-1,FALSE)</f>
        <v>0.50287258901155951</v>
      </c>
      <c r="M55" s="15">
        <f>VLOOKUP($B55,_projections!$A$12:$BT$40,M$21+$A55-1,FALSE)</f>
        <v>9.8032591891391851E-2</v>
      </c>
      <c r="N55" s="15">
        <f>VLOOKUP($B55,_projections!$A$12:$BT$40,N$21+$A55-1,FALSE)</f>
        <v>1.576399272468379E-2</v>
      </c>
      <c r="O55" s="15">
        <f>VLOOKUP($B55,_projections!$A$12:$BT$40,O$21+$A55-1,FALSE)</f>
        <v>1.0509328483122528E-2</v>
      </c>
      <c r="P55" s="15">
        <f>VLOOKUP($B55,_projections!$A$12:$BT$40,P$21+$A55-1,FALSE)</f>
        <v>0</v>
      </c>
      <c r="Q55" s="15"/>
      <c r="R55" s="115">
        <f t="shared" si="4"/>
        <v>1</v>
      </c>
      <c r="T55" s="17"/>
      <c r="U55" s="17"/>
      <c r="V55" s="17"/>
      <c r="W55" s="17"/>
    </row>
    <row r="56" spans="1:36" ht="15.6" thickTop="1" thickBot="1" x14ac:dyDescent="0.35">
      <c r="A56">
        <v>30</v>
      </c>
      <c r="B56" t="s">
        <v>1</v>
      </c>
      <c r="C56">
        <f t="shared" ref="C56:C119" si="5">C27+1</f>
        <v>2</v>
      </c>
      <c r="D56" s="15">
        <f>VLOOKUP($B56,_projections!$A$12:$BT$40,D$21+$A56-1,FALSE)</f>
        <v>4.9650493882408255E-2</v>
      </c>
      <c r="E56" s="15">
        <f>VLOOKUP($B56,_projections!$A$12:$BT$40,E$21+$A56-1,FALSE)</f>
        <v>0.23593233965304955</v>
      </c>
      <c r="F56" s="15">
        <f>VLOOKUP($B56,_projections!$A$12:$BT$40,F$21+$A56-1,FALSE)</f>
        <v>0.18432698247116291</v>
      </c>
      <c r="G56" s="15">
        <f>VLOOKUP($B56,_projections!$A$12:$BT$40,G$21+$A56-1,FALSE)</f>
        <v>4.1394966416710621E-3</v>
      </c>
      <c r="H56" s="15">
        <f>VLOOKUP($B56,_projections!$A$12:$BT$40,H$21+$A56-1,FALSE)</f>
        <v>4.3681730869089677E-2</v>
      </c>
      <c r="I56" s="15">
        <f>VLOOKUP($B56,_projections!$A$12:$BT$40,I$21+$A56-1,FALSE)</f>
        <v>0</v>
      </c>
      <c r="J56" s="15">
        <f>VLOOKUP($B56,_projections!$A$12:$BT$40,J$21+$A56-1,FALSE)</f>
        <v>0</v>
      </c>
      <c r="K56" s="15">
        <f>VLOOKUP($B56,_projections!$A$12:$BT$40,K$21+$A56-1,FALSE)</f>
        <v>3.6365308234936152E-5</v>
      </c>
      <c r="L56" s="15">
        <f>VLOOKUP($B56,_projections!$A$12:$BT$40,L$21+$A56-1,FALSE)</f>
        <v>0.3045231135605318</v>
      </c>
      <c r="M56" s="15">
        <f>VLOOKUP($B56,_projections!$A$12:$BT$40,M$21+$A56-1,FALSE)</f>
        <v>0.13402774674476217</v>
      </c>
      <c r="N56" s="15">
        <f>VLOOKUP($B56,_projections!$A$12:$BT$40,N$21+$A56-1,FALSE)</f>
        <v>2.6209038521453801E-2</v>
      </c>
      <c r="O56" s="15">
        <f>VLOOKUP($B56,_projections!$A$12:$BT$40,O$21+$A56-1,FALSE)</f>
        <v>1.7472692347635869E-2</v>
      </c>
      <c r="P56" s="15">
        <f>VLOOKUP($B56,_projections!$A$12:$BT$40,P$21+$A56-1,FALSE)</f>
        <v>0</v>
      </c>
      <c r="Q56" s="15"/>
      <c r="R56" s="115">
        <f t="shared" si="4"/>
        <v>1.0000000000000002</v>
      </c>
    </row>
    <row r="57" spans="1:36" ht="15.6" thickTop="1" thickBot="1" x14ac:dyDescent="0.35">
      <c r="A57">
        <v>30</v>
      </c>
      <c r="B57" t="s">
        <v>19</v>
      </c>
      <c r="C57">
        <f t="shared" si="5"/>
        <v>2</v>
      </c>
      <c r="D57" s="15">
        <f>VLOOKUP($B57,_projections!$A$12:$BT$40,D$21+$A57-1,FALSE)</f>
        <v>0.10022565767354097</v>
      </c>
      <c r="E57" s="15">
        <f>VLOOKUP($B57,_projections!$A$12:$BT$40,E$21+$A57-1,FALSE)</f>
        <v>1.5879719791596705E-2</v>
      </c>
      <c r="F57" s="15">
        <f>VLOOKUP($B57,_projections!$A$12:$BT$40,F$21+$A57-1,FALSE)</f>
        <v>0</v>
      </c>
      <c r="G57" s="15">
        <f>VLOOKUP($B57,_projections!$A$12:$BT$40,G$21+$A57-1,FALSE)</f>
        <v>3.5071413538148369E-2</v>
      </c>
      <c r="H57" s="15">
        <f>VLOOKUP($B57,_projections!$A$12:$BT$40,H$21+$A57-1,FALSE)</f>
        <v>1.5616537394419023E-2</v>
      </c>
      <c r="I57" s="15">
        <f>VLOOKUP($B57,_projections!$A$12:$BT$40,I$21+$A57-1,FALSE)</f>
        <v>0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0.77074052202461885</v>
      </c>
      <c r="M57" s="15">
        <f>VLOOKUP($B57,_projections!$A$12:$BT$40,M$21+$A57-1,FALSE)</f>
        <v>4.6849612183257068E-2</v>
      </c>
      <c r="N57" s="15">
        <f>VLOOKUP($B57,_projections!$A$12:$BT$40,N$21+$A57-1,FALSE)</f>
        <v>9.3699224366514122E-3</v>
      </c>
      <c r="O57" s="15">
        <f>VLOOKUP($B57,_projections!$A$12:$BT$40,O$21+$A57-1,FALSE)</f>
        <v>6.2466149577676084E-3</v>
      </c>
      <c r="P57" s="15">
        <f>VLOOKUP($B57,_projections!$A$12:$BT$40,P$21+$A57-1,FALSE)</f>
        <v>0</v>
      </c>
      <c r="Q57" s="15"/>
      <c r="R57" s="115">
        <f t="shared" si="4"/>
        <v>1</v>
      </c>
    </row>
    <row r="58" spans="1:36" ht="15.6" thickTop="1" thickBot="1" x14ac:dyDescent="0.35">
      <c r="A58">
        <v>30</v>
      </c>
      <c r="B58" t="s">
        <v>22</v>
      </c>
      <c r="C58">
        <f t="shared" si="5"/>
        <v>2</v>
      </c>
      <c r="D58" s="15">
        <f>VLOOKUP($B58,_projections!$A$12:$BT$40,D$21+$A58-1,FALSE)</f>
        <v>1.9991022033951627E-2</v>
      </c>
      <c r="E58" s="15">
        <f>VLOOKUP($B58,_projections!$A$12:$BT$40,E$21+$A58-1,FALSE)</f>
        <v>0.12025115719287222</v>
      </c>
      <c r="F58" s="15">
        <f>VLOOKUP($B58,_projections!$A$12:$BT$40,F$21+$A58-1,FALSE)</f>
        <v>2.5974422535509148E-2</v>
      </c>
      <c r="G58" s="15">
        <f>VLOOKUP($B58,_projections!$A$12:$BT$40,G$21+$A58-1,FALSE)</f>
        <v>6.5305293604896132E-4</v>
      </c>
      <c r="H58" s="15">
        <f>VLOOKUP($B58,_projections!$A$12:$BT$40,H$21+$A58-1,FALSE)</f>
        <v>1.4883779147257723E-2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0.75871144956532932</v>
      </c>
      <c r="M58" s="15">
        <f>VLOOKUP($B58,_projections!$A$12:$BT$40,M$21+$A58-1,FALSE)</f>
        <v>4.4651337441773173E-2</v>
      </c>
      <c r="N58" s="15">
        <f>VLOOKUP($B58,_projections!$A$12:$BT$40,N$21+$A58-1,FALSE)</f>
        <v>8.9302674883546332E-3</v>
      </c>
      <c r="O58" s="15">
        <f>VLOOKUP($B58,_projections!$A$12:$BT$40,O$21+$A58-1,FALSE)</f>
        <v>5.9535116589030882E-3</v>
      </c>
      <c r="P58" s="15">
        <f>VLOOKUP($B58,_projections!$A$12:$BT$40,P$21+$A58-1,FALSE)</f>
        <v>0</v>
      </c>
      <c r="Q58" s="15"/>
      <c r="R58" s="115">
        <f t="shared" ref="R58:R89" si="6">SUM(D58:Q58)</f>
        <v>1</v>
      </c>
    </row>
    <row r="59" spans="1:36" ht="15.6" thickTop="1" thickBot="1" x14ac:dyDescent="0.35">
      <c r="A59">
        <v>30</v>
      </c>
      <c r="B59" t="s">
        <v>28</v>
      </c>
      <c r="C59">
        <f t="shared" si="5"/>
        <v>2</v>
      </c>
      <c r="D59" s="15">
        <f>VLOOKUP($B59,_projections!$A$12:$BT$40,D$21+$A59-1,FALSE)</f>
        <v>0.14689389023811067</v>
      </c>
      <c r="E59" s="15">
        <f>VLOOKUP($B59,_projections!$A$12:$BT$40,E$21+$A59-1,FALSE)</f>
        <v>5.2081622635130512E-2</v>
      </c>
      <c r="F59" s="15">
        <f>VLOOKUP($B59,_projections!$A$12:$BT$40,F$21+$A59-1,FALSE)</f>
        <v>0.33820477308408781</v>
      </c>
      <c r="G59" s="15">
        <f>VLOOKUP($B59,_projections!$A$12:$BT$40,G$21+$A59-1,FALSE)</f>
        <v>0</v>
      </c>
      <c r="H59" s="15">
        <f>VLOOKUP($B59,_projections!$A$12:$BT$40,H$21+$A59-1,FALSE)</f>
        <v>3.9028639571921833E-2</v>
      </c>
      <c r="I59" s="15">
        <f>VLOOKUP($B59,_projections!$A$12:$BT$40,I$21+$A59-1,FALSE)</f>
        <v>0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0.25446205927097554</v>
      </c>
      <c r="M59" s="15">
        <f>VLOOKUP($B59,_projections!$A$12:$BT$40,M$21+$A59-1,FALSE)</f>
        <v>0.1170859187157655</v>
      </c>
      <c r="N59" s="15">
        <f>VLOOKUP($B59,_projections!$A$12:$BT$40,N$21+$A59-1,FALSE)</f>
        <v>2.3417183743153096E-2</v>
      </c>
      <c r="O59" s="15">
        <f>VLOOKUP($B59,_projections!$A$12:$BT$40,O$21+$A59-1,FALSE)</f>
        <v>2.8825912740855164E-2</v>
      </c>
      <c r="P59" s="15">
        <f>VLOOKUP($B59,_projections!$A$12:$BT$40,P$21+$A59-1,FALSE)</f>
        <v>0</v>
      </c>
      <c r="Q59" s="15"/>
      <c r="R59" s="115">
        <f t="shared" si="6"/>
        <v>1</v>
      </c>
    </row>
    <row r="60" spans="1:36" ht="15.6" thickTop="1" thickBot="1" x14ac:dyDescent="0.35">
      <c r="A60">
        <v>30</v>
      </c>
      <c r="B60" t="s">
        <v>13</v>
      </c>
      <c r="C60">
        <f t="shared" si="5"/>
        <v>2</v>
      </c>
      <c r="D60" s="15">
        <f>VLOOKUP($B60,_projections!$A$12:$BT$40,D$21+$A60-1,FALSE)</f>
        <v>6.1161354569855622E-2</v>
      </c>
      <c r="E60" s="15">
        <f>VLOOKUP($B60,_projections!$A$12:$BT$40,E$21+$A60-1,FALSE)</f>
        <v>0.17914095442521683</v>
      </c>
      <c r="F60" s="15">
        <f>VLOOKUP($B60,_projections!$A$12:$BT$40,F$21+$A60-1,FALSE)</f>
        <v>0</v>
      </c>
      <c r="G60" s="15">
        <f>VLOOKUP($B60,_projections!$A$12:$BT$40,G$21+$A60-1,FALSE)</f>
        <v>4.174655767614574E-2</v>
      </c>
      <c r="H60" s="15">
        <f>VLOOKUP($B60,_projections!$A$12:$BT$40,H$21+$A60-1,FALSE)</f>
        <v>3.4612718512979992E-2</v>
      </c>
      <c r="I60" s="15">
        <f>VLOOKUP($B60,_projections!$A$12:$BT$40,I$21+$A60-1,FALSE)</f>
        <v>0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0.53638048409377936</v>
      </c>
      <c r="M60" s="15">
        <f>VLOOKUP($B60,_projections!$A$12:$BT$40,M$21+$A60-1,FALSE)</f>
        <v>0.11234521220904255</v>
      </c>
      <c r="N60" s="15">
        <f>VLOOKUP($B60,_projections!$A$12:$BT$40,N$21+$A60-1,FALSE)</f>
        <v>2.0767631107787989E-2</v>
      </c>
      <c r="O60" s="15">
        <f>VLOOKUP($B60,_projections!$A$12:$BT$40,O$21+$A60-1,FALSE)</f>
        <v>1.3845087405191994E-2</v>
      </c>
      <c r="P60" s="15">
        <f>VLOOKUP($B60,_projections!$A$12:$BT$40,P$21+$A60-1,FALSE)</f>
        <v>0</v>
      </c>
      <c r="Q60" s="15"/>
      <c r="R60" s="115">
        <f t="shared" si="6"/>
        <v>1.0000000000000002</v>
      </c>
    </row>
    <row r="61" spans="1:36" ht="15.6" thickTop="1" thickBot="1" x14ac:dyDescent="0.35">
      <c r="A61">
        <v>30</v>
      </c>
      <c r="B61" t="s">
        <v>17</v>
      </c>
      <c r="C61">
        <f t="shared" si="5"/>
        <v>2</v>
      </c>
      <c r="D61" s="15">
        <f>VLOOKUP($B61,_projections!$A$12:$BT$40,D$21+$A61-1,FALSE)</f>
        <v>5.9583882750077345E-2</v>
      </c>
      <c r="E61" s="15">
        <f>VLOOKUP($B61,_projections!$A$12:$BT$40,E$21+$A61-1,FALSE)</f>
        <v>0.15250910030783354</v>
      </c>
      <c r="F61" s="15">
        <f>VLOOKUP($B61,_projections!$A$12:$BT$40,F$21+$A61-1,FALSE)</f>
        <v>7.6367599134700703E-2</v>
      </c>
      <c r="G61" s="15">
        <f>VLOOKUP($B61,_projections!$A$12:$BT$40,G$21+$A61-1,FALSE)</f>
        <v>2.6852543628884347E-5</v>
      </c>
      <c r="H61" s="15">
        <f>VLOOKUP($B61,_projections!$A$12:$BT$40,H$21+$A61-1,FALSE)</f>
        <v>2.2898410961704977E-2</v>
      </c>
      <c r="I61" s="15">
        <f>VLOOKUP($B61,_projections!$A$12:$BT$40,I$21+$A61-1,FALSE)</f>
        <v>0</v>
      </c>
      <c r="J61" s="15">
        <f>VLOOKUP($B61,_projections!$A$12:$BT$40,J$21+$A61-1,FALSE)</f>
        <v>0</v>
      </c>
      <c r="K61" s="15">
        <f>VLOOKUP($B61,_projections!$A$12:$BT$40,K$21+$A61-1,FALSE)</f>
        <v>9.9005102314043275E-4</v>
      </c>
      <c r="L61" s="15">
        <f>VLOOKUP($B61,_projections!$A$12:$BT$40,L$21+$A61-1,FALSE)</f>
        <v>0.55030478099112079</v>
      </c>
      <c r="M61" s="15">
        <f>VLOOKUP($B61,_projections!$A$12:$BT$40,M$21+$A61-1,FALSE)</f>
        <v>0.11442091132608852</v>
      </c>
      <c r="N61" s="15">
        <f>VLOOKUP($B61,_projections!$A$12:$BT$40,N$21+$A61-1,FALSE)</f>
        <v>1.3739046577022986E-2</v>
      </c>
      <c r="O61" s="15">
        <f>VLOOKUP($B61,_projections!$A$12:$BT$40,O$21+$A61-1,FALSE)</f>
        <v>9.1593643846819926E-3</v>
      </c>
      <c r="P61" s="15">
        <f>VLOOKUP($B61,_projections!$A$12:$BT$40,P$21+$A61-1,FALSE)</f>
        <v>0</v>
      </c>
      <c r="Q61" s="15"/>
      <c r="R61" s="115">
        <f t="shared" si="6"/>
        <v>1.0000000000000002</v>
      </c>
    </row>
    <row r="62" spans="1:36" ht="15.6" thickTop="1" thickBot="1" x14ac:dyDescent="0.35">
      <c r="A62">
        <v>30</v>
      </c>
      <c r="B62" t="s">
        <v>25</v>
      </c>
      <c r="C62">
        <f t="shared" si="5"/>
        <v>2</v>
      </c>
      <c r="D62" s="15">
        <f>VLOOKUP($B62,_projections!$A$12:$BT$40,D$21+$A62-1,FALSE)</f>
        <v>3.435083280936839E-2</v>
      </c>
      <c r="E62" s="15">
        <f>VLOOKUP($B62,_projections!$A$12:$BT$40,E$21+$A62-1,FALSE)</f>
        <v>5.1382033362112112E-2</v>
      </c>
      <c r="F62" s="15">
        <f>VLOOKUP($B62,_projections!$A$12:$BT$40,F$21+$A62-1,FALSE)</f>
        <v>4.5503155251678078E-3</v>
      </c>
      <c r="G62" s="15">
        <f>VLOOKUP($B62,_projections!$A$12:$BT$40,G$21+$A62-1,FALSE)</f>
        <v>4.4658761007032076E-3</v>
      </c>
      <c r="H62" s="15">
        <f>VLOOKUP($B62,_projections!$A$12:$BT$40,H$21+$A62-1,FALSE)</f>
        <v>7.3795853290092757E-3</v>
      </c>
      <c r="I62" s="15">
        <f>VLOOKUP($B62,_projections!$A$12:$BT$40,I$21+$A62-1,FALSE)</f>
        <v>0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0.86835301555760214</v>
      </c>
      <c r="M62" s="15">
        <f>VLOOKUP($B62,_projections!$A$12:$BT$40,M$21+$A62-1,FALSE)</f>
        <v>2.2138755987027827E-2</v>
      </c>
      <c r="N62" s="15">
        <f>VLOOKUP($B62,_projections!$A$12:$BT$40,N$21+$A62-1,FALSE)</f>
        <v>4.4277511974055647E-3</v>
      </c>
      <c r="O62" s="15">
        <f>VLOOKUP($B62,_projections!$A$12:$BT$40,O$21+$A62-1,FALSE)</f>
        <v>2.9518341316037101E-3</v>
      </c>
      <c r="P62" s="15">
        <f>VLOOKUP($B62,_projections!$A$12:$BT$40,P$21+$A62-1,FALSE)</f>
        <v>0</v>
      </c>
      <c r="Q62" s="15"/>
      <c r="R62" s="115">
        <f t="shared" si="6"/>
        <v>1</v>
      </c>
    </row>
    <row r="63" spans="1:36" ht="15.6" thickTop="1" thickBot="1" x14ac:dyDescent="0.35">
      <c r="A63">
        <v>30</v>
      </c>
      <c r="B63" t="s">
        <v>11</v>
      </c>
      <c r="C63">
        <f t="shared" si="5"/>
        <v>2</v>
      </c>
      <c r="D63" s="15">
        <f>VLOOKUP($B63,_projections!$A$12:$BT$40,D$21+$A63-1,FALSE)</f>
        <v>0.32432587539858748</v>
      </c>
      <c r="E63" s="15">
        <f>VLOOKUP($B63,_projections!$A$12:$BT$40,E$21+$A63-1,FALSE)</f>
        <v>5.4472452693663641E-3</v>
      </c>
      <c r="F63" s="15">
        <f>VLOOKUP($B63,_projections!$A$12:$BT$40,F$21+$A63-1,FALSE)</f>
        <v>8.4359886173876381E-2</v>
      </c>
      <c r="G63" s="15">
        <f>VLOOKUP($B63,_projections!$A$12:$BT$40,G$21+$A63-1,FALSE)</f>
        <v>4.3627641835783165E-4</v>
      </c>
      <c r="H63" s="15">
        <f>VLOOKUP($B63,_projections!$A$12:$BT$40,H$21+$A63-1,FALSE)</f>
        <v>9.1552237116674078E-3</v>
      </c>
      <c r="I63" s="15">
        <f>VLOOKUP($B63,_projections!$A$12:$BT$40,I$21+$A63-1,FALSE)</f>
        <v>0</v>
      </c>
      <c r="J63" s="15">
        <f>VLOOKUP($B63,_projections!$A$12:$BT$40,J$21+$A63-1,FALSE)</f>
        <v>8.0552637064659337E-4</v>
      </c>
      <c r="K63" s="15">
        <f>VLOOKUP($B63,_projections!$A$12:$BT$40,K$21+$A63-1,FALSE)</f>
        <v>0</v>
      </c>
      <c r="L63" s="15">
        <f>VLOOKUP($B63,_projections!$A$12:$BT$40,L$21+$A63-1,FALSE)</f>
        <v>0.53884907181082842</v>
      </c>
      <c r="M63" s="15">
        <f>VLOOKUP($B63,_projections!$A$12:$BT$40,M$21+$A63-1,FALSE)</f>
        <v>2.7465671135002222E-2</v>
      </c>
      <c r="N63" s="15">
        <f>VLOOKUP($B63,_projections!$A$12:$BT$40,N$21+$A63-1,FALSE)</f>
        <v>5.4931342270004438E-3</v>
      </c>
      <c r="O63" s="15">
        <f>VLOOKUP($B63,_projections!$A$12:$BT$40,O$21+$A63-1,FALSE)</f>
        <v>3.6620894846669627E-3</v>
      </c>
      <c r="P63" s="15">
        <f>VLOOKUP($B63,_projections!$A$12:$BT$40,P$21+$A63-1,FALSE)</f>
        <v>0</v>
      </c>
      <c r="Q63" s="15"/>
      <c r="R63" s="115">
        <f t="shared" si="6"/>
        <v>1</v>
      </c>
    </row>
    <row r="64" spans="1:36" ht="15.6" thickTop="1" thickBot="1" x14ac:dyDescent="0.35">
      <c r="A64">
        <v>30</v>
      </c>
      <c r="B64" t="s">
        <v>3</v>
      </c>
      <c r="C64">
        <f t="shared" si="5"/>
        <v>2</v>
      </c>
      <c r="D64" s="15">
        <f>VLOOKUP($B64,_projections!$A$12:$BT$40,D$21+$A64-1,FALSE)</f>
        <v>0.14343005863490296</v>
      </c>
      <c r="E64" s="15">
        <f>VLOOKUP($B64,_projections!$A$12:$BT$40,E$21+$A64-1,FALSE)</f>
        <v>0.18921754253352155</v>
      </c>
      <c r="F64" s="15">
        <f>VLOOKUP($B64,_projections!$A$12:$BT$40,F$21+$A64-1,FALSE)</f>
        <v>8.9319775552747782E-2</v>
      </c>
      <c r="G64" s="15">
        <f>VLOOKUP($B64,_projections!$A$12:$BT$40,G$21+$A64-1,FALSE)</f>
        <v>3.1566928509104298E-4</v>
      </c>
      <c r="H64" s="15">
        <f>VLOOKUP($B64,_projections!$A$12:$BT$40,H$21+$A64-1,FALSE)</f>
        <v>2.7979999522663352E-2</v>
      </c>
      <c r="I64" s="15">
        <f>VLOOKUP($B64,_projections!$A$12:$BT$40,I$21+$A64-1,FALSE)</f>
        <v>0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0.39754691753223459</v>
      </c>
      <c r="M64" s="15">
        <f>VLOOKUP($B64,_projections!$A$12:$BT$40,M$21+$A64-1,FALSE)</f>
        <v>0.1242100374161753</v>
      </c>
      <c r="N64" s="15">
        <f>VLOOKUP($B64,_projections!$A$12:$BT$40,N$21+$A64-1,FALSE)</f>
        <v>1.6787999713598012E-2</v>
      </c>
      <c r="O64" s="15">
        <f>VLOOKUP($B64,_projections!$A$12:$BT$40,O$21+$A64-1,FALSE)</f>
        <v>1.119199980906534E-2</v>
      </c>
      <c r="P64" s="15">
        <f>VLOOKUP($B64,_projections!$A$12:$BT$40,P$21+$A64-1,FALSE)</f>
        <v>0</v>
      </c>
      <c r="Q64" s="15"/>
      <c r="R64" s="115">
        <f t="shared" si="6"/>
        <v>1</v>
      </c>
    </row>
    <row r="65" spans="1:18" ht="15.6" thickTop="1" thickBot="1" x14ac:dyDescent="0.35">
      <c r="A65">
        <v>30</v>
      </c>
      <c r="B65" t="s">
        <v>2</v>
      </c>
      <c r="C65">
        <f t="shared" si="5"/>
        <v>2</v>
      </c>
      <c r="D65" s="15">
        <f>VLOOKUP($B65,_projections!$A$12:$BT$40,D$21+$A65-1,FALSE)</f>
        <v>6.9982176422740641E-2</v>
      </c>
      <c r="E65" s="15">
        <f>VLOOKUP($B65,_projections!$A$12:$BT$40,E$21+$A65-1,FALSE)</f>
        <v>0.2370956929051794</v>
      </c>
      <c r="F65" s="15">
        <f>VLOOKUP($B65,_projections!$A$12:$BT$40,F$21+$A65-1,FALSE)</f>
        <v>0.15310242454938902</v>
      </c>
      <c r="G65" s="15">
        <f>VLOOKUP($B65,_projections!$A$12:$BT$40,G$21+$A65-1,FALSE)</f>
        <v>3.1560699149292167E-3</v>
      </c>
      <c r="H65" s="15">
        <f>VLOOKUP($B65,_projections!$A$12:$BT$40,H$21+$A65-1,FALSE)</f>
        <v>4.0282239711428532E-2</v>
      </c>
      <c r="I65" s="15">
        <f>VLOOKUP($B65,_projections!$A$12:$BT$40,I$21+$A65-1,FALSE)</f>
        <v>0</v>
      </c>
      <c r="J65" s="15">
        <f>VLOOKUP($B65,_projections!$A$12:$BT$40,J$21+$A65-1,FALSE)</f>
        <v>0</v>
      </c>
      <c r="K65" s="15">
        <f>VLOOKUP($B65,_projections!$A$12:$BT$40,K$21+$A65-1,FALSE)</f>
        <v>0</v>
      </c>
      <c r="L65" s="15">
        <f>VLOOKUP($B65,_projections!$A$12:$BT$40,L$21+$A65-1,FALSE)</f>
        <v>0.33467625123704325</v>
      </c>
      <c r="M65" s="15">
        <f>VLOOKUP($B65,_projections!$A$12:$BT$40,M$21+$A65-1,FALSE)</f>
        <v>0.1208467191342856</v>
      </c>
      <c r="N65" s="15">
        <f>VLOOKUP($B65,_projections!$A$12:$BT$40,N$21+$A65-1,FALSE)</f>
        <v>2.4169343826857117E-2</v>
      </c>
      <c r="O65" s="15">
        <f>VLOOKUP($B65,_projections!$A$12:$BT$40,O$21+$A65-1,FALSE)</f>
        <v>1.6689082298147327E-2</v>
      </c>
      <c r="P65" s="15">
        <f>VLOOKUP($B65,_projections!$A$12:$BT$40,P$21+$A65-1,FALSE)</f>
        <v>0</v>
      </c>
      <c r="Q65" s="15"/>
      <c r="R65" s="115">
        <f t="shared" si="6"/>
        <v>1</v>
      </c>
    </row>
    <row r="66" spans="1:18" ht="15.6" thickTop="1" thickBot="1" x14ac:dyDescent="0.35">
      <c r="A66">
        <v>30</v>
      </c>
      <c r="B66" t="s">
        <v>16</v>
      </c>
      <c r="C66">
        <f t="shared" si="5"/>
        <v>2</v>
      </c>
      <c r="D66" s="15">
        <f>VLOOKUP($B66,_projections!$A$12:$BT$40,D$21+$A66-1,FALSE)</f>
        <v>4.6061151865040444E-2</v>
      </c>
      <c r="E66" s="15">
        <f>VLOOKUP($B66,_projections!$A$12:$BT$40,E$21+$A66-1,FALSE)</f>
        <v>3.7752890480740792E-2</v>
      </c>
      <c r="F66" s="15">
        <f>VLOOKUP($B66,_projections!$A$12:$BT$40,F$21+$A66-1,FALSE)</f>
        <v>0.23490588248379246</v>
      </c>
      <c r="G66" s="15">
        <f>VLOOKUP($B66,_projections!$A$12:$BT$40,G$21+$A66-1,FALSE)</f>
        <v>4.8733950620815046E-5</v>
      </c>
      <c r="H66" s="15">
        <f>VLOOKUP($B66,_projections!$A$12:$BT$40,H$21+$A66-1,FALSE)</f>
        <v>2.7285370876701655E-2</v>
      </c>
      <c r="I66" s="15">
        <f>VLOOKUP($B66,_projections!$A$12:$BT$40,I$21+$A66-1,FALSE)</f>
        <v>0</v>
      </c>
      <c r="J66" s="15">
        <f>VLOOKUP($B66,_projections!$A$12:$BT$40,J$21+$A66-1,FALSE)</f>
        <v>0</v>
      </c>
      <c r="K66" s="15">
        <f>VLOOKUP($B66,_projections!$A$12:$BT$40,K$21+$A66-1,FALSE)</f>
        <v>0</v>
      </c>
      <c r="L66" s="15">
        <f>VLOOKUP($B66,_projections!$A$12:$BT$40,L$21+$A66-1,FALSE)</f>
        <v>0.54472451095946606</v>
      </c>
      <c r="M66" s="15">
        <f>VLOOKUP($B66,_projections!$A$12:$BT$40,M$21+$A66-1,FALSE)</f>
        <v>8.1856112630104963E-2</v>
      </c>
      <c r="N66" s="15">
        <f>VLOOKUP($B66,_projections!$A$12:$BT$40,N$21+$A66-1,FALSE)</f>
        <v>1.6371222526020988E-2</v>
      </c>
      <c r="O66" s="15">
        <f>VLOOKUP($B66,_projections!$A$12:$BT$40,O$21+$A66-1,FALSE)</f>
        <v>1.0994124227511632E-2</v>
      </c>
      <c r="P66" s="15">
        <f>VLOOKUP($B66,_projections!$A$12:$BT$40,P$21+$A66-1,FALSE)</f>
        <v>0</v>
      </c>
      <c r="Q66" s="15"/>
      <c r="R66" s="115">
        <f t="shared" si="6"/>
        <v>0.99999999999999978</v>
      </c>
    </row>
    <row r="67" spans="1:18" ht="15.6" thickTop="1" thickBot="1" x14ac:dyDescent="0.35">
      <c r="A67">
        <v>30</v>
      </c>
      <c r="B67" t="s">
        <v>15</v>
      </c>
      <c r="C67">
        <f t="shared" si="5"/>
        <v>2</v>
      </c>
      <c r="D67" s="15">
        <f>VLOOKUP($B67,_projections!$A$12:$BT$40,D$21+$A67-1,FALSE)</f>
        <v>1.5311711710729868E-2</v>
      </c>
      <c r="E67" s="15">
        <f>VLOOKUP($B67,_projections!$A$12:$BT$40,E$21+$A67-1,FALSE)</f>
        <v>0.24027016264259327</v>
      </c>
      <c r="F67" s="15">
        <f>VLOOKUP($B67,_projections!$A$12:$BT$40,F$21+$A67-1,FALSE)</f>
        <v>8.0169057769103531E-5</v>
      </c>
      <c r="G67" s="15">
        <f>VLOOKUP($B67,_projections!$A$12:$BT$40,G$21+$A67-1,FALSE)</f>
        <v>6.10585302330772E-3</v>
      </c>
      <c r="H67" s="15">
        <f>VLOOKUP($B67,_projections!$A$12:$BT$40,H$21+$A67-1,FALSE)</f>
        <v>2.6477374379359327E-2</v>
      </c>
      <c r="I67" s="15">
        <f>VLOOKUP($B67,_projections!$A$12:$BT$40,I$21+$A67-1,FALSE)</f>
        <v>0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0.60584523166880355</v>
      </c>
      <c r="M67" s="15">
        <f>VLOOKUP($B67,_projections!$A$12:$BT$40,M$21+$A67-1,FALSE)</f>
        <v>7.9432123138077987E-2</v>
      </c>
      <c r="N67" s="15">
        <f>VLOOKUP($B67,_projections!$A$12:$BT$40,N$21+$A67-1,FALSE)</f>
        <v>1.5886424627615595E-2</v>
      </c>
      <c r="O67" s="15">
        <f>VLOOKUP($B67,_projections!$A$12:$BT$40,O$21+$A67-1,FALSE)</f>
        <v>1.0590949751743729E-2</v>
      </c>
      <c r="P67" s="15">
        <f>VLOOKUP($B67,_projections!$A$12:$BT$40,P$21+$A67-1,FALSE)</f>
        <v>0</v>
      </c>
      <c r="Q67" s="15"/>
      <c r="R67" s="115">
        <f t="shared" si="6"/>
        <v>1.0000000000000002</v>
      </c>
    </row>
    <row r="68" spans="1:18" ht="15.6" thickTop="1" thickBot="1" x14ac:dyDescent="0.35">
      <c r="A68">
        <v>30</v>
      </c>
      <c r="B68" t="s">
        <v>18</v>
      </c>
      <c r="C68">
        <f t="shared" si="5"/>
        <v>2</v>
      </c>
      <c r="D68" s="15">
        <f>VLOOKUP($B68,_projections!$A$12:$BT$40,D$21+$A68-1,FALSE)</f>
        <v>7.3094882571526326E-2</v>
      </c>
      <c r="E68" s="15">
        <f>VLOOKUP($B68,_projections!$A$12:$BT$40,E$21+$A68-1,FALSE)</f>
        <v>0.1301015647671501</v>
      </c>
      <c r="F68" s="15">
        <f>VLOOKUP($B68,_projections!$A$12:$BT$40,F$21+$A68-1,FALSE)</f>
        <v>0.20801098179047023</v>
      </c>
      <c r="G68" s="15">
        <f>VLOOKUP($B68,_projections!$A$12:$BT$40,G$21+$A68-1,FALSE)</f>
        <v>4.7406122013689142E-2</v>
      </c>
      <c r="H68" s="15">
        <f>VLOOKUP($B68,_projections!$A$12:$BT$40,H$21+$A68-1,FALSE)</f>
        <v>5.2773703461237699E-2</v>
      </c>
      <c r="I68" s="15">
        <f>VLOOKUP($B68,_projections!$A$12:$BT$40,I$21+$A68-1,FALSE)</f>
        <v>0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0.2775179315509757</v>
      </c>
      <c r="M68" s="15">
        <f>VLOOKUP($B68,_projections!$A$12:$BT$40,M$21+$A68-1,FALSE)</f>
        <v>0.1583211103837131</v>
      </c>
      <c r="N68" s="15">
        <f>VLOOKUP($B68,_projections!$A$12:$BT$40,N$21+$A68-1,FALSE)</f>
        <v>3.1664222076742618E-2</v>
      </c>
      <c r="O68" s="15">
        <f>VLOOKUP($B68,_projections!$A$12:$BT$40,O$21+$A68-1,FALSE)</f>
        <v>2.1109481384495081E-2</v>
      </c>
      <c r="P68" s="15">
        <f>VLOOKUP($B68,_projections!$A$12:$BT$40,P$21+$A68-1,FALSE)</f>
        <v>0</v>
      </c>
      <c r="Q68" s="15"/>
      <c r="R68" s="115">
        <f t="shared" si="6"/>
        <v>1</v>
      </c>
    </row>
    <row r="69" spans="1:18" ht="15.6" thickTop="1" thickBot="1" x14ac:dyDescent="0.35">
      <c r="A69">
        <v>30</v>
      </c>
      <c r="B69" t="s">
        <v>5</v>
      </c>
      <c r="C69">
        <f t="shared" si="5"/>
        <v>2</v>
      </c>
      <c r="D69" s="15">
        <f>VLOOKUP($B69,_projections!$A$12:$BT$40,D$21+$A69-1,FALSE)</f>
        <v>1.436535538656496E-2</v>
      </c>
      <c r="E69" s="15">
        <f>VLOOKUP($B69,_projections!$A$12:$BT$40,E$21+$A69-1,FALSE)</f>
        <v>0.32579314389790909</v>
      </c>
      <c r="F69" s="15">
        <f>VLOOKUP($B69,_projections!$A$12:$BT$40,F$21+$A69-1,FALSE)</f>
        <v>2.9709256403174684E-2</v>
      </c>
      <c r="G69" s="15">
        <f>VLOOKUP($B69,_projections!$A$12:$BT$40,G$21+$A69-1,FALSE)</f>
        <v>0</v>
      </c>
      <c r="H69" s="15">
        <f>VLOOKUP($B69,_projections!$A$12:$BT$40,H$21+$A69-1,FALSE)</f>
        <v>3.5550240030108385E-2</v>
      </c>
      <c r="I69" s="15">
        <f>VLOOKUP($B69,_projections!$A$12:$BT$40,I$21+$A69-1,FALSE)</f>
        <v>0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0.45231159836351043</v>
      </c>
      <c r="M69" s="15">
        <f>VLOOKUP($B69,_projections!$A$12:$BT$40,M$21+$A69-1,FALSE)</f>
        <v>0.10665072009032515</v>
      </c>
      <c r="N69" s="15">
        <f>VLOOKUP($B69,_projections!$A$12:$BT$40,N$21+$A69-1,FALSE)</f>
        <v>2.1330144018065024E-2</v>
      </c>
      <c r="O69" s="15">
        <f>VLOOKUP($B69,_projections!$A$12:$BT$40,O$21+$A69-1,FALSE)</f>
        <v>1.4289541810342244E-2</v>
      </c>
      <c r="P69" s="15">
        <f>VLOOKUP($B69,_projections!$A$12:$BT$40,P$21+$A69-1,FALSE)</f>
        <v>0</v>
      </c>
      <c r="Q69" s="15"/>
      <c r="R69" s="115">
        <f t="shared" si="6"/>
        <v>0.99999999999999989</v>
      </c>
    </row>
    <row r="70" spans="1:18" ht="15.6" thickTop="1" thickBot="1" x14ac:dyDescent="0.35">
      <c r="A70">
        <v>30</v>
      </c>
      <c r="B70" t="s">
        <v>23</v>
      </c>
      <c r="C70">
        <f t="shared" si="5"/>
        <v>2</v>
      </c>
      <c r="D70" s="15">
        <f>VLOOKUP($B70,_projections!$A$12:$BT$40,D$21+$A70-1,FALSE)</f>
        <v>1.3755507908992234E-2</v>
      </c>
      <c r="E70" s="15">
        <f>VLOOKUP($B70,_projections!$A$12:$BT$40,E$21+$A70-1,FALSE)</f>
        <v>6.5167254194767391E-2</v>
      </c>
      <c r="F70" s="15">
        <f>VLOOKUP($B70,_projections!$A$12:$BT$40,F$21+$A70-1,FALSE)</f>
        <v>2.1756797619305716E-2</v>
      </c>
      <c r="G70" s="15">
        <f>VLOOKUP($B70,_projections!$A$12:$BT$40,G$21+$A70-1,FALSE)</f>
        <v>3.5145331420386033E-3</v>
      </c>
      <c r="H70" s="15">
        <f>VLOOKUP($B70,_projections!$A$12:$BT$40,H$21+$A70-1,FALSE)</f>
        <v>1.0098218438222752E-2</v>
      </c>
      <c r="I70" s="15">
        <f>VLOOKUP($B70,_projections!$A$12:$BT$40,I$21+$A70-1,FALSE)</f>
        <v>0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0.84531481494378236</v>
      </c>
      <c r="M70" s="15">
        <f>VLOOKUP($B70,_projections!$A$12:$BT$40,M$21+$A70-1,FALSE)</f>
        <v>3.0294655314668257E-2</v>
      </c>
      <c r="N70" s="15">
        <f>VLOOKUP($B70,_projections!$A$12:$BT$40,N$21+$A70-1,FALSE)</f>
        <v>6.0589310629336514E-3</v>
      </c>
      <c r="O70" s="15">
        <f>VLOOKUP($B70,_projections!$A$12:$BT$40,O$21+$A70-1,FALSE)</f>
        <v>4.0392873752891009E-3</v>
      </c>
      <c r="P70" s="15">
        <f>VLOOKUP($B70,_projections!$A$12:$BT$40,P$21+$A70-1,FALSE)</f>
        <v>0</v>
      </c>
      <c r="Q70" s="15"/>
      <c r="R70" s="115">
        <f t="shared" si="6"/>
        <v>1</v>
      </c>
    </row>
    <row r="71" spans="1:18" ht="15.6" thickTop="1" thickBot="1" x14ac:dyDescent="0.35">
      <c r="A71">
        <v>30</v>
      </c>
      <c r="B71" t="s">
        <v>24</v>
      </c>
      <c r="C71">
        <f t="shared" si="5"/>
        <v>2</v>
      </c>
      <c r="D71" s="15">
        <f>VLOOKUP($B71,_projections!$A$12:$BT$40,D$21+$A71-1,FALSE)</f>
        <v>2.010332657705893E-2</v>
      </c>
      <c r="E71" s="15">
        <f>VLOOKUP($B71,_projections!$A$12:$BT$40,E$21+$A71-1,FALSE)</f>
        <v>7.2865246673425851E-2</v>
      </c>
      <c r="F71" s="15">
        <f>VLOOKUP($B71,_projections!$A$12:$BT$40,F$21+$A71-1,FALSE)</f>
        <v>6.8313572320371895E-3</v>
      </c>
      <c r="G71" s="15">
        <f>VLOOKUP($B71,_projections!$A$12:$BT$40,G$21+$A71-1,FALSE)</f>
        <v>1.8675302169772087E-2</v>
      </c>
      <c r="H71" s="15">
        <f>VLOOKUP($B71,_projections!$A$12:$BT$40,H$21+$A71-1,FALSE)</f>
        <v>1.5439781258455142E-2</v>
      </c>
      <c r="I71" s="15">
        <f>VLOOKUP($B71,_projections!$A$12:$BT$40,I$21+$A71-1,FALSE)</f>
        <v>0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0.80432586105543014</v>
      </c>
      <c r="M71" s="15">
        <f>VLOOKUP($B71,_projections!$A$12:$BT$40,M$21+$A71-1,FALSE)</f>
        <v>4.6319343775365424E-2</v>
      </c>
      <c r="N71" s="15">
        <f>VLOOKUP($B71,_projections!$A$12:$BT$40,N$21+$A71-1,FALSE)</f>
        <v>9.2638687550730854E-3</v>
      </c>
      <c r="O71" s="15">
        <f>VLOOKUP($B71,_projections!$A$12:$BT$40,O$21+$A71-1,FALSE)</f>
        <v>6.1759125033820569E-3</v>
      </c>
      <c r="P71" s="15">
        <f>VLOOKUP($B71,_projections!$A$12:$BT$40,P$21+$A71-1,FALSE)</f>
        <v>0</v>
      </c>
      <c r="Q71" s="15"/>
      <c r="R71" s="115">
        <f t="shared" si="6"/>
        <v>0.99999999999999989</v>
      </c>
    </row>
    <row r="72" spans="1:18" ht="15.6" thickTop="1" thickBot="1" x14ac:dyDescent="0.35">
      <c r="A72">
        <v>30</v>
      </c>
      <c r="B72" t="s">
        <v>27</v>
      </c>
      <c r="C72">
        <f t="shared" si="5"/>
        <v>2</v>
      </c>
      <c r="D72" s="15">
        <f>VLOOKUP($B72,_projections!$A$12:$BT$40,D$21+$A72-1,FALSE)</f>
        <v>6.8343816940612784E-2</v>
      </c>
      <c r="E72" s="15">
        <f>VLOOKUP($B72,_projections!$A$12:$BT$40,E$21+$A72-1,FALSE)</f>
        <v>0.23181482339983039</v>
      </c>
      <c r="F72" s="15">
        <f>VLOOKUP($B72,_projections!$A$12:$BT$40,F$21+$A72-1,FALSE)</f>
        <v>0.20929463480463514</v>
      </c>
      <c r="G72" s="15">
        <f>VLOOKUP($B72,_projections!$A$12:$BT$40,G$21+$A72-1,FALSE)</f>
        <v>3.3025221777269274E-4</v>
      </c>
      <c r="H72" s="15">
        <f>VLOOKUP($B72,_projections!$A$12:$BT$40,H$21+$A72-1,FALSE)</f>
        <v>4.4243046707555633E-2</v>
      </c>
      <c r="I72" s="15">
        <f>VLOOKUP($B72,_projections!$A$12:$BT$40,I$21+$A72-1,FALSE)</f>
        <v>0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0.26571496494319063</v>
      </c>
      <c r="M72" s="15">
        <f>VLOOKUP($B72,_projections!$A$12:$BT$40,M$21+$A72-1,FALSE)</f>
        <v>0.13601541427884689</v>
      </c>
      <c r="N72" s="15">
        <f>VLOOKUP($B72,_projections!$A$12:$BT$40,N$21+$A72-1,FALSE)</f>
        <v>2.6545828024533376E-2</v>
      </c>
      <c r="O72" s="15">
        <f>VLOOKUP($B72,_projections!$A$12:$BT$40,O$21+$A72-1,FALSE)</f>
        <v>1.7697218683022254E-2</v>
      </c>
      <c r="P72" s="15">
        <f>VLOOKUP($B72,_projections!$A$12:$BT$40,P$21+$A72-1,FALSE)</f>
        <v>0</v>
      </c>
      <c r="Q72" s="15"/>
      <c r="R72" s="115">
        <f t="shared" si="6"/>
        <v>0.99999999999999989</v>
      </c>
    </row>
    <row r="73" spans="1:18" ht="15.6" thickTop="1" thickBot="1" x14ac:dyDescent="0.35">
      <c r="A73">
        <v>30</v>
      </c>
      <c r="B73" t="s">
        <v>29</v>
      </c>
      <c r="C73">
        <f t="shared" si="5"/>
        <v>2</v>
      </c>
      <c r="D73" s="15">
        <f>VLOOKUP($B73,_projections!$A$12:$BT$40,D$21+$A73-1,FALSE)</f>
        <v>0.28839766890324264</v>
      </c>
      <c r="E73" s="15">
        <f>VLOOKUP($B73,_projections!$A$12:$BT$40,E$21+$A73-1,FALSE)</f>
        <v>0.27597888917789215</v>
      </c>
      <c r="F73" s="15">
        <f>VLOOKUP($B73,_projections!$A$12:$BT$40,F$21+$A73-1,FALSE)</f>
        <v>4.3446831433152158E-2</v>
      </c>
      <c r="G73" s="15">
        <f>VLOOKUP($B73,_projections!$A$12:$BT$40,G$21+$A73-1,FALSE)</f>
        <v>0</v>
      </c>
      <c r="H73" s="15">
        <f>VLOOKUP($B73,_projections!$A$12:$BT$40,H$21+$A73-1,FALSE)</f>
        <v>3.1942572061104429E-2</v>
      </c>
      <c r="I73" s="15">
        <f>VLOOKUP($B73,_projections!$A$12:$BT$40,I$21+$A73-1,FALSE)</f>
        <v>0</v>
      </c>
      <c r="J73" s="15">
        <f>VLOOKUP($B73,_projections!$A$12:$BT$40,J$21+$A73-1,FALSE)</f>
        <v>0</v>
      </c>
      <c r="K73" s="15">
        <f>VLOOKUP($B73,_projections!$A$12:$BT$40,K$21+$A73-1,FALSE)</f>
        <v>0</v>
      </c>
      <c r="L73" s="15">
        <f>VLOOKUP($B73,_projections!$A$12:$BT$40,L$21+$A73-1,FALSE)</f>
        <v>0.23246375018019086</v>
      </c>
      <c r="M73" s="15">
        <f>VLOOKUP($B73,_projections!$A$12:$BT$40,M$21+$A73-1,FALSE)</f>
        <v>9.5827716183313288E-2</v>
      </c>
      <c r="N73" s="15">
        <f>VLOOKUP($B73,_projections!$A$12:$BT$40,N$21+$A73-1,FALSE)</f>
        <v>1.9165543236662658E-2</v>
      </c>
      <c r="O73" s="15">
        <f>VLOOKUP($B73,_projections!$A$12:$BT$40,O$21+$A73-1,FALSE)</f>
        <v>1.2777028824441773E-2</v>
      </c>
      <c r="P73" s="15">
        <f>VLOOKUP($B73,_projections!$A$12:$BT$40,P$21+$A73-1,FALSE)</f>
        <v>0</v>
      </c>
      <c r="Q73" s="15"/>
      <c r="R73" s="115">
        <f t="shared" si="6"/>
        <v>1</v>
      </c>
    </row>
    <row r="74" spans="1:18" ht="15.6" thickTop="1" thickBot="1" x14ac:dyDescent="0.35">
      <c r="A74">
        <v>30</v>
      </c>
      <c r="B74" t="s">
        <v>8</v>
      </c>
      <c r="C74">
        <f t="shared" si="5"/>
        <v>2</v>
      </c>
      <c r="D74" s="15">
        <f>VLOOKUP($B74,_projections!$A$12:$BT$40,D$21+$A74-1,FALSE)</f>
        <v>4.3469529354295502E-2</v>
      </c>
      <c r="E74" s="15">
        <f>VLOOKUP($B74,_projections!$A$12:$BT$40,E$21+$A74-1,FALSE)</f>
        <v>0.45085895577960799</v>
      </c>
      <c r="F74" s="15">
        <f>VLOOKUP($B74,_projections!$A$12:$BT$40,F$21+$A74-1,FALSE)</f>
        <v>7.7367442403265254E-4</v>
      </c>
      <c r="G74" s="15">
        <f>VLOOKUP($B74,_projections!$A$12:$BT$40,G$21+$A74-1,FALSE)</f>
        <v>2.7161945704811292E-5</v>
      </c>
      <c r="H74" s="15">
        <f>VLOOKUP($B74,_projections!$A$12:$BT$40,H$21+$A74-1,FALSE)</f>
        <v>4.5174127798645998E-2</v>
      </c>
      <c r="I74" s="15">
        <f>VLOOKUP($B74,_projections!$A$12:$BT$40,I$21+$A74-1,FALSE)</f>
        <v>0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0.27590351413319203</v>
      </c>
      <c r="M74" s="15">
        <f>VLOOKUP($B74,_projections!$A$12:$BT$40,M$21+$A74-1,FALSE)</f>
        <v>0.13861890876587504</v>
      </c>
      <c r="N74" s="15">
        <f>VLOOKUP($B74,_projections!$A$12:$BT$40,N$21+$A74-1,FALSE)</f>
        <v>2.710447667918759E-2</v>
      </c>
      <c r="O74" s="15">
        <f>VLOOKUP($B74,_projections!$A$12:$BT$40,O$21+$A74-1,FALSE)</f>
        <v>1.8069651119458397E-2</v>
      </c>
      <c r="P74" s="15">
        <f>VLOOKUP($B74,_projections!$A$12:$BT$40,P$21+$A74-1,FALSE)</f>
        <v>0</v>
      </c>
      <c r="Q74" s="15"/>
      <c r="R74" s="115">
        <f t="shared" si="6"/>
        <v>0.99999999999999989</v>
      </c>
    </row>
    <row r="75" spans="1:18" ht="15.6" thickTop="1" thickBot="1" x14ac:dyDescent="0.35">
      <c r="A75">
        <v>30</v>
      </c>
      <c r="B75" t="s">
        <v>6</v>
      </c>
      <c r="C75">
        <f t="shared" si="5"/>
        <v>2</v>
      </c>
      <c r="D75" s="15">
        <f>VLOOKUP($B75,_projections!$A$12:$BT$40,D$21+$A75-1,FALSE)</f>
        <v>1.6815098116769442E-2</v>
      </c>
      <c r="E75" s="15">
        <f>VLOOKUP($B75,_projections!$A$12:$BT$40,E$21+$A75-1,FALSE)</f>
        <v>0.11962229166072634</v>
      </c>
      <c r="F75" s="15">
        <f>VLOOKUP($B75,_projections!$A$12:$BT$40,F$21+$A75-1,FALSE)</f>
        <v>3.2236985863084988E-3</v>
      </c>
      <c r="G75" s="15">
        <f>VLOOKUP($B75,_projections!$A$12:$BT$40,G$21+$A75-1,FALSE)</f>
        <v>0.10318051563513606</v>
      </c>
      <c r="H75" s="15">
        <f>VLOOKUP($B75,_projections!$A$12:$BT$40,H$21+$A75-1,FALSE)</f>
        <v>5.3556805278757925E-2</v>
      </c>
      <c r="I75" s="15">
        <f>VLOOKUP($B75,_projections!$A$12:$BT$40,I$21+$A75-1,FALSE)</f>
        <v>0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0.48620462039102719</v>
      </c>
      <c r="M75" s="15">
        <f>VLOOKUP($B75,_projections!$A$12:$BT$40,M$21+$A75-1,FALSE)</f>
        <v>0.16256412214774066</v>
      </c>
      <c r="N75" s="15">
        <f>VLOOKUP($B75,_projections!$A$12:$BT$40,N$21+$A75-1,FALSE)</f>
        <v>3.2134083167254752E-2</v>
      </c>
      <c r="O75" s="15">
        <f>VLOOKUP($B75,_projections!$A$12:$BT$40,O$21+$A75-1,FALSE)</f>
        <v>2.269876501627904E-2</v>
      </c>
      <c r="P75" s="15">
        <f>VLOOKUP($B75,_projections!$A$12:$BT$40,P$21+$A75-1,FALSE)</f>
        <v>0</v>
      </c>
      <c r="Q75" s="15"/>
      <c r="R75" s="115">
        <f t="shared" si="6"/>
        <v>0.99999999999999978</v>
      </c>
    </row>
    <row r="76" spans="1:18" ht="15.6" thickTop="1" thickBot="1" x14ac:dyDescent="0.35">
      <c r="A76">
        <v>30</v>
      </c>
      <c r="B76" t="s">
        <v>21</v>
      </c>
      <c r="C76">
        <f t="shared" si="5"/>
        <v>2</v>
      </c>
      <c r="D76" s="15">
        <f>VLOOKUP($B76,_projections!$A$12:$BT$40,D$21+$A76-1,FALSE)</f>
        <v>3.3534687046851502E-2</v>
      </c>
      <c r="E76" s="15">
        <f>VLOOKUP($B76,_projections!$A$12:$BT$40,E$21+$A76-1,FALSE)</f>
        <v>8.5205677720302242E-2</v>
      </c>
      <c r="F76" s="15">
        <f>VLOOKUP($B76,_projections!$A$12:$BT$40,F$21+$A76-1,FALSE)</f>
        <v>2.8690639895068839E-2</v>
      </c>
      <c r="G76" s="15">
        <f>VLOOKUP($B76,_projections!$A$12:$BT$40,G$21+$A76-1,FALSE)</f>
        <v>0</v>
      </c>
      <c r="H76" s="15">
        <f>VLOOKUP($B76,_projections!$A$12:$BT$40,H$21+$A76-1,FALSE)</f>
        <v>1.1389631761537108E-2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0</v>
      </c>
      <c r="L76" s="15">
        <f>VLOOKUP($B76,_projections!$A$12:$BT$40,L$21+$A76-1,FALSE)</f>
        <v>0.79562083653009197</v>
      </c>
      <c r="M76" s="15">
        <f>VLOOKUP($B76,_projections!$A$12:$BT$40,M$21+$A76-1,FALSE)</f>
        <v>3.4168895284611325E-2</v>
      </c>
      <c r="N76" s="15">
        <f>VLOOKUP($B76,_projections!$A$12:$BT$40,N$21+$A76-1,FALSE)</f>
        <v>6.8337790569222645E-3</v>
      </c>
      <c r="O76" s="15">
        <f>VLOOKUP($B76,_projections!$A$12:$BT$40,O$21+$A76-1,FALSE)</f>
        <v>4.555852704614843E-3</v>
      </c>
      <c r="P76" s="15">
        <f>VLOOKUP($B76,_projections!$A$12:$BT$40,P$21+$A76-1,FALSE)</f>
        <v>0</v>
      </c>
      <c r="Q76" s="15"/>
      <c r="R76" s="115">
        <f t="shared" si="6"/>
        <v>1.0000000000000002</v>
      </c>
    </row>
    <row r="77" spans="1:18" ht="15.6" thickTop="1" thickBot="1" x14ac:dyDescent="0.35">
      <c r="A77">
        <v>30</v>
      </c>
      <c r="B77" t="s">
        <v>10</v>
      </c>
      <c r="C77">
        <f t="shared" si="5"/>
        <v>2</v>
      </c>
      <c r="D77" s="15">
        <f>VLOOKUP($B77,_projections!$A$12:$BT$40,D$21+$A77-1,FALSE)</f>
        <v>2.7850919121713613E-2</v>
      </c>
      <c r="E77" s="15">
        <f>VLOOKUP($B77,_projections!$A$12:$BT$40,E$21+$A77-1,FALSE)</f>
        <v>0.20657279964206141</v>
      </c>
      <c r="F77" s="15">
        <f>VLOOKUP($B77,_projections!$A$12:$BT$40,F$21+$A77-1,FALSE)</f>
        <v>0</v>
      </c>
      <c r="G77" s="15">
        <f>VLOOKUP($B77,_projections!$A$12:$BT$40,G$21+$A77-1,FALSE)</f>
        <v>1.1603661031645322E-3</v>
      </c>
      <c r="H77" s="15">
        <f>VLOOKUP($B77,_projections!$A$12:$BT$40,H$21+$A77-1,FALSE)</f>
        <v>2.1121426405471957E-2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0.65644705123408031</v>
      </c>
      <c r="M77" s="15">
        <f>VLOOKUP($B77,_projections!$A$12:$BT$40,M$21+$A77-1,FALSE)</f>
        <v>6.3364279216415867E-2</v>
      </c>
      <c r="N77" s="15">
        <f>VLOOKUP($B77,_projections!$A$12:$BT$40,N$21+$A77-1,FALSE)</f>
        <v>1.2672855843283171E-2</v>
      </c>
      <c r="O77" s="15">
        <f>VLOOKUP($B77,_projections!$A$12:$BT$40,O$21+$A77-1,FALSE)</f>
        <v>1.0810302433809177E-2</v>
      </c>
      <c r="P77" s="15">
        <f>VLOOKUP($B77,_projections!$A$12:$BT$40,P$21+$A77-1,FALSE)</f>
        <v>0</v>
      </c>
      <c r="Q77" s="15"/>
      <c r="R77" s="115">
        <f t="shared" si="6"/>
        <v>1</v>
      </c>
    </row>
    <row r="78" spans="1:18" ht="15.6" thickTop="1" thickBot="1" x14ac:dyDescent="0.35">
      <c r="A78">
        <v>30</v>
      </c>
      <c r="B78" t="s">
        <v>20</v>
      </c>
      <c r="C78">
        <f t="shared" si="5"/>
        <v>2</v>
      </c>
      <c r="D78" s="15">
        <f>VLOOKUP($B78,_projections!$A$12:$BT$40,D$21+$A78-1,FALSE)</f>
        <v>8.7590987111373905E-2</v>
      </c>
      <c r="E78" s="15">
        <f>VLOOKUP($B78,_projections!$A$12:$BT$40,E$21+$A78-1,FALSE)</f>
        <v>0.42552151682458406</v>
      </c>
      <c r="F78" s="15">
        <f>VLOOKUP($B78,_projections!$A$12:$BT$40,F$21+$A78-1,FALSE)</f>
        <v>0</v>
      </c>
      <c r="G78" s="15">
        <f>VLOOKUP($B78,_projections!$A$12:$BT$40,G$21+$A78-1,FALSE)</f>
        <v>5.358783792201921E-3</v>
      </c>
      <c r="H78" s="15">
        <f>VLOOKUP($B78,_projections!$A$12:$BT$40,H$21+$A78-1,FALSE)</f>
        <v>4.4695665199339173E-2</v>
      </c>
      <c r="I78" s="15">
        <f>VLOOKUP($B78,_projections!$A$12:$BT$40,I$21+$A78-1,FALSE)</f>
        <v>0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0.25805038627514432</v>
      </c>
      <c r="M78" s="15">
        <f>VLOOKUP($B78,_projections!$A$12:$BT$40,M$21+$A78-1,FALSE)</f>
        <v>0.13408699559801751</v>
      </c>
      <c r="N78" s="15">
        <f>VLOOKUP($B78,_projections!$A$12:$BT$40,N$21+$A78-1,FALSE)</f>
        <v>2.6817399119603506E-2</v>
      </c>
      <c r="O78" s="15">
        <f>VLOOKUP($B78,_projections!$A$12:$BT$40,O$21+$A78-1,FALSE)</f>
        <v>1.787826607973567E-2</v>
      </c>
      <c r="P78" s="15">
        <f>VLOOKUP($B78,_projections!$A$12:$BT$40,P$21+$A78-1,FALSE)</f>
        <v>0</v>
      </c>
      <c r="Q78" s="15"/>
      <c r="R78" s="115">
        <f t="shared" si="6"/>
        <v>1</v>
      </c>
    </row>
    <row r="79" spans="1:18" ht="15.6" thickTop="1" thickBot="1" x14ac:dyDescent="0.35">
      <c r="A79">
        <v>30</v>
      </c>
      <c r="B79" t="s">
        <v>26</v>
      </c>
      <c r="C79">
        <f t="shared" si="5"/>
        <v>2</v>
      </c>
      <c r="D79" s="15">
        <f>VLOOKUP($B79,_projections!$A$12:$BT$40,D$21+$A79-1,FALSE)</f>
        <v>5.0202352386795206E-2</v>
      </c>
      <c r="E79" s="15">
        <f>VLOOKUP($B79,_projections!$A$12:$BT$40,E$21+$A79-1,FALSE)</f>
        <v>6.3460807254560742E-2</v>
      </c>
      <c r="F79" s="15">
        <f>VLOOKUP($B79,_projections!$A$12:$BT$40,F$21+$A79-1,FALSE)</f>
        <v>8.7310462556795296E-2</v>
      </c>
      <c r="G79" s="15">
        <f>VLOOKUP($B79,_projections!$A$12:$BT$40,G$21+$A79-1,FALSE)</f>
        <v>1.3827351777990268E-4</v>
      </c>
      <c r="H79" s="15">
        <f>VLOOKUP($B79,_projections!$A$12:$BT$40,H$21+$A79-1,FALSE)</f>
        <v>1.5132436388247565E-2</v>
      </c>
      <c r="I79" s="15">
        <f>VLOOKUP($B79,_projections!$A$12:$BT$40,I$21+$A79-1,FALSE)</f>
        <v>0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0.69278037474372944</v>
      </c>
      <c r="M79" s="15">
        <f>VLOOKUP($B79,_projections!$A$12:$BT$40,M$21+$A79-1,FALSE)</f>
        <v>4.5397309164742695E-2</v>
      </c>
      <c r="N79" s="15">
        <f>VLOOKUP($B79,_projections!$A$12:$BT$40,N$21+$A79-1,FALSE)</f>
        <v>9.079461832948537E-3</v>
      </c>
      <c r="O79" s="15">
        <f>VLOOKUP($B79,_projections!$A$12:$BT$40,O$21+$A79-1,FALSE)</f>
        <v>3.6498522154400609E-2</v>
      </c>
      <c r="P79" s="15">
        <f>VLOOKUP($B79,_projections!$A$12:$BT$40,P$21+$A79-1,FALSE)</f>
        <v>0</v>
      </c>
      <c r="Q79" s="15"/>
      <c r="R79" s="115">
        <f t="shared" si="6"/>
        <v>1</v>
      </c>
    </row>
    <row r="80" spans="1:18" ht="15.6" thickTop="1" thickBot="1" x14ac:dyDescent="0.35">
      <c r="A80">
        <v>30</v>
      </c>
      <c r="B80" t="s">
        <v>7</v>
      </c>
      <c r="C80">
        <f t="shared" si="5"/>
        <v>2</v>
      </c>
      <c r="D80" s="15">
        <f>VLOOKUP($B80,_projections!$A$12:$BT$40,D$21+$A80-1,FALSE)</f>
        <v>0.14993713062499983</v>
      </c>
      <c r="E80" s="15">
        <f>VLOOKUP($B80,_projections!$A$12:$BT$40,E$21+$A80-1,FALSE)</f>
        <v>0.16673811376074357</v>
      </c>
      <c r="F80" s="15">
        <f>VLOOKUP($B80,_projections!$A$12:$BT$40,F$21+$A80-1,FALSE)</f>
        <v>9.394022810585044E-2</v>
      </c>
      <c r="G80" s="15">
        <f>VLOOKUP($B80,_projections!$A$12:$BT$40,G$21+$A80-1,FALSE)</f>
        <v>2.145041529376392E-3</v>
      </c>
      <c r="H80" s="15">
        <f>VLOOKUP($B80,_projections!$A$12:$BT$40,H$21+$A80-1,FALSE)</f>
        <v>2.6925850798409961E-2</v>
      </c>
      <c r="I80" s="15">
        <f>VLOOKUP($B80,_projections!$A$12:$BT$40,I$21+$A80-1,FALSE)</f>
        <v>0</v>
      </c>
      <c r="J80" s="15">
        <f>VLOOKUP($B80,_projections!$A$12:$BT$40,J$21+$A80-1,FALSE)</f>
        <v>0</v>
      </c>
      <c r="K80" s="15">
        <f>VLOOKUP($B80,_projections!$A$12:$BT$40,K$21+$A80-1,FALSE)</f>
        <v>7.4579195497618506E-5</v>
      </c>
      <c r="L80" s="15">
        <f>VLOOKUP($B80,_projections!$A$12:$BT$40,L$21+$A80-1,FALSE)</f>
        <v>0.45081134466859979</v>
      </c>
      <c r="M80" s="15">
        <f>VLOOKUP($B80,_projections!$A$12:$BT$40,M$21+$A80-1,FALSE)</f>
        <v>8.0777552395229879E-2</v>
      </c>
      <c r="N80" s="15">
        <f>VLOOKUP($B80,_projections!$A$12:$BT$40,N$21+$A80-1,FALSE)</f>
        <v>1.6155510479045974E-2</v>
      </c>
      <c r="O80" s="15">
        <f>VLOOKUP($B80,_projections!$A$12:$BT$40,O$21+$A80-1,FALSE)</f>
        <v>1.2494648442246632E-2</v>
      </c>
      <c r="P80" s="15">
        <f>VLOOKUP($B80,_projections!$A$12:$BT$40,P$21+$A80-1,FALSE)</f>
        <v>0</v>
      </c>
      <c r="Q80" s="15"/>
      <c r="R80" s="115">
        <f t="shared" si="6"/>
        <v>1.0000000000000002</v>
      </c>
    </row>
    <row r="81" spans="1:23" ht="15.6" thickTop="1" thickBot="1" x14ac:dyDescent="0.35">
      <c r="A81">
        <v>30</v>
      </c>
      <c r="B81" t="s">
        <v>9</v>
      </c>
      <c r="C81">
        <f t="shared" si="5"/>
        <v>2</v>
      </c>
      <c r="D81" s="15">
        <f>VLOOKUP($B81,_projections!$A$12:$BT$40,D$21+$A81-1,FALSE)</f>
        <v>0.64016959695478204</v>
      </c>
      <c r="E81" s="15">
        <f>VLOOKUP($B81,_projections!$A$12:$BT$40,E$21+$A81-1,FALSE)</f>
        <v>5.7227867521935779E-3</v>
      </c>
      <c r="F81" s="15">
        <f>VLOOKUP($B81,_projections!$A$12:$BT$40,F$21+$A81-1,FALSE)</f>
        <v>7.1753141450420777E-3</v>
      </c>
      <c r="G81" s="15">
        <f>VLOOKUP($B81,_projections!$A$12:$BT$40,G$21+$A81-1,FALSE)</f>
        <v>0</v>
      </c>
      <c r="H81" s="15">
        <f>VLOOKUP($B81,_projections!$A$12:$BT$40,H$21+$A81-1,FALSE)</f>
        <v>1.2898100897235656E-3</v>
      </c>
      <c r="I81" s="15">
        <f>VLOOKUP($B81,_projections!$A$12:$BT$40,I$21+$A81-1,FALSE)</f>
        <v>1.0910108077281322E-2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0.32957314362208306</v>
      </c>
      <c r="M81" s="15">
        <f>VLOOKUP($B81,_projections!$A$12:$BT$40,M$21+$A81-1,FALSE)</f>
        <v>3.8694302691706967E-3</v>
      </c>
      <c r="N81" s="15">
        <f>VLOOKUP($B81,_projections!$A$12:$BT$40,N$21+$A81-1,FALSE)</f>
        <v>7.7388605383413929E-4</v>
      </c>
      <c r="O81" s="15">
        <f>VLOOKUP($B81,_projections!$A$12:$BT$40,O$21+$A81-1,FALSE)</f>
        <v>5.1592403588942627E-4</v>
      </c>
      <c r="P81" s="15">
        <f>VLOOKUP($B81,_projections!$A$12:$BT$40,P$21+$A81-1,FALSE)</f>
        <v>0</v>
      </c>
      <c r="Q81" s="15"/>
      <c r="R81" s="115">
        <f t="shared" si="6"/>
        <v>1</v>
      </c>
    </row>
    <row r="82" spans="1:23" ht="15.6" thickTop="1" thickBot="1" x14ac:dyDescent="0.35">
      <c r="A82">
        <v>30</v>
      </c>
      <c r="B82" t="s">
        <v>14</v>
      </c>
      <c r="C82">
        <f t="shared" si="5"/>
        <v>2</v>
      </c>
      <c r="D82" s="15">
        <f>VLOOKUP($B82,_projections!$A$12:$BT$40,D$21+$A82-1,FALSE)</f>
        <v>7.8219880983012163E-2</v>
      </c>
      <c r="E82" s="15">
        <f>VLOOKUP($B82,_projections!$A$12:$BT$40,E$21+$A82-1,FALSE)</f>
        <v>0.12756400191768286</v>
      </c>
      <c r="F82" s="15">
        <f>VLOOKUP($B82,_projections!$A$12:$BT$40,F$21+$A82-1,FALSE)</f>
        <v>0.24948597180353016</v>
      </c>
      <c r="G82" s="15">
        <f>VLOOKUP($B82,_projections!$A$12:$BT$40,G$21+$A82-1,FALSE)</f>
        <v>3.0127298228935131E-4</v>
      </c>
      <c r="H82" s="15">
        <f>VLOOKUP($B82,_projections!$A$12:$BT$40,H$21+$A82-1,FALSE)</f>
        <v>3.7825506565037047E-2</v>
      </c>
      <c r="I82" s="15">
        <f>VLOOKUP($B82,_projections!$A$12:$BT$40,I$21+$A82-1,FALSE)</f>
        <v>0</v>
      </c>
      <c r="J82" s="15">
        <f>VLOOKUP($B82,_projections!$A$12:$BT$40,J$21+$A82-1,FALSE)</f>
        <v>0</v>
      </c>
      <c r="K82" s="15">
        <f>VLOOKUP($B82,_projections!$A$12:$BT$40,K$21+$A82-1,FALSE)</f>
        <v>0</v>
      </c>
      <c r="L82" s="15">
        <f>VLOOKUP($B82,_projections!$A$12:$BT$40,L$21+$A82-1,FALSE)</f>
        <v>0.2919620441132838</v>
      </c>
      <c r="M82" s="15">
        <f>VLOOKUP($B82,_projections!$A$12:$BT$40,M$21+$A82-1,FALSE)</f>
        <v>0.13458961815344991</v>
      </c>
      <c r="N82" s="15">
        <f>VLOOKUP($B82,_projections!$A$12:$BT$40,N$21+$A82-1,FALSE)</f>
        <v>4.3808402397361002E-2</v>
      </c>
      <c r="O82" s="15">
        <f>VLOOKUP($B82,_projections!$A$12:$BT$40,O$21+$A82-1,FALSE)</f>
        <v>3.6243301084353599E-2</v>
      </c>
      <c r="P82" s="15">
        <f>VLOOKUP($B82,_projections!$A$12:$BT$40,P$21+$A82-1,FALSE)</f>
        <v>0</v>
      </c>
      <c r="Q82" s="15"/>
      <c r="R82" s="115">
        <f t="shared" si="6"/>
        <v>0.99999999999999989</v>
      </c>
    </row>
    <row r="83" spans="1:23" ht="15.6" thickTop="1" thickBot="1" x14ac:dyDescent="0.35">
      <c r="A83">
        <v>30</v>
      </c>
      <c r="B83" t="s">
        <v>4</v>
      </c>
      <c r="C83">
        <f t="shared" si="5"/>
        <v>2</v>
      </c>
      <c r="D83" s="15">
        <f>VLOOKUP($B83,_projections!$A$12:$BT$40,D$21+$A83-1,FALSE)</f>
        <v>0.11387300552102017</v>
      </c>
      <c r="E83" s="15">
        <f>VLOOKUP($B83,_projections!$A$12:$BT$40,E$21+$A83-1,FALSE)</f>
        <v>0.37145323083328274</v>
      </c>
      <c r="F83" s="15">
        <f>VLOOKUP($B83,_projections!$A$12:$BT$40,F$21+$A83-1,FALSE)</f>
        <v>3.524296842672462E-2</v>
      </c>
      <c r="G83" s="15">
        <f>VLOOKUP($B83,_projections!$A$12:$BT$40,G$21+$A83-1,FALSE)</f>
        <v>4.4053904209445929E-3</v>
      </c>
      <c r="H83" s="15">
        <f>VLOOKUP($B83,_projections!$A$12:$BT$40,H$21+$A83-1,FALSE)</f>
        <v>4.2431776094378579E-2</v>
      </c>
      <c r="I83" s="15">
        <f>VLOOKUP($B83,_projections!$A$12:$BT$40,I$21+$A83-1,FALSE)</f>
        <v>0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0.26101215584228643</v>
      </c>
      <c r="M83" s="15">
        <f>VLOOKUP($B83,_projections!$A$12:$BT$40,M$21+$A83-1,FALSE)</f>
        <v>0.12891012931849805</v>
      </c>
      <c r="N83" s="15">
        <f>VLOOKUP($B83,_projections!$A$12:$BT$40,N$21+$A83-1,FALSE)</f>
        <v>2.5459065656627144E-2</v>
      </c>
      <c r="O83" s="15">
        <f>VLOOKUP($B83,_projections!$A$12:$BT$40,O$21+$A83-1,FALSE)</f>
        <v>1.6972710437751431E-2</v>
      </c>
      <c r="P83" s="15">
        <f>VLOOKUP($B83,_projections!$A$12:$BT$40,P$21+$A83-1,FALSE)</f>
        <v>2.3956744848633031E-4</v>
      </c>
      <c r="Q83" s="15"/>
      <c r="R83" s="115">
        <f t="shared" si="6"/>
        <v>0.99999999999999989</v>
      </c>
    </row>
    <row r="84" spans="1:23" ht="15.6" thickTop="1" thickBot="1" x14ac:dyDescent="0.35">
      <c r="A84">
        <v>44</v>
      </c>
      <c r="B84" t="s">
        <v>12</v>
      </c>
      <c r="C84">
        <f t="shared" si="5"/>
        <v>3</v>
      </c>
      <c r="D84" s="15">
        <f>VLOOKUP($B84,_projections!$A$12:$BT$40,D$21+$A84-1,FALSE)</f>
        <v>8.7232946962002761E-2</v>
      </c>
      <c r="E84" s="15">
        <f>VLOOKUP($B84,_projections!$A$12:$BT$40,E$21+$A84-1,FALSE)</f>
        <v>0.10230363149782132</v>
      </c>
      <c r="F84" s="15">
        <f>VLOOKUP($B84,_projections!$A$12:$BT$40,F$21+$A84-1,FALSE)</f>
        <v>7.8217971907619588E-2</v>
      </c>
      <c r="G84" s="15">
        <f>VLOOKUP($B84,_projections!$A$12:$BT$40,G$21+$A84-1,FALSE)</f>
        <v>6.0565090164345109E-4</v>
      </c>
      <c r="H84" s="15">
        <f>VLOOKUP($B84,_projections!$A$12:$BT$40,H$21+$A84-1,FALSE)</f>
        <v>4.2588158054897671E-2</v>
      </c>
      <c r="I84" s="15">
        <f>VLOOKUP($B84,_projections!$A$12:$BT$40,I$21+$A84-1,FALSE)</f>
        <v>2.1592305123067115E-4</v>
      </c>
      <c r="J84" s="15">
        <f>VLOOKUP($B84,_projections!$A$12:$BT$40,J$21+$A84-1,FALSE)</f>
        <v>0</v>
      </c>
      <c r="K84" s="15">
        <f>VLOOKUP($B84,_projections!$A$12:$BT$40,K$21+$A84-1,FALSE)</f>
        <v>0</v>
      </c>
      <c r="L84" s="15">
        <f>VLOOKUP($B84,_projections!$A$12:$BT$40,L$21+$A84-1,FALSE)</f>
        <v>0.49075282552624144</v>
      </c>
      <c r="M84" s="15">
        <f>VLOOKUP($B84,_projections!$A$12:$BT$40,M$21+$A84-1,FALSE)</f>
        <v>0.14697710243266587</v>
      </c>
      <c r="N84" s="15">
        <f>VLOOKUP($B84,_projections!$A$12:$BT$40,N$21+$A84-1,FALSE)</f>
        <v>3.0663473799526313E-2</v>
      </c>
      <c r="O84" s="15">
        <f>VLOOKUP($B84,_projections!$A$12:$BT$40,O$21+$A84-1,FALSE)</f>
        <v>2.0442315866350876E-2</v>
      </c>
      <c r="P84" s="15">
        <f>VLOOKUP($B84,_projections!$A$12:$BT$40,P$21+$A84-1,FALSE)</f>
        <v>0</v>
      </c>
      <c r="Q84" s="15"/>
      <c r="R84" s="115">
        <f t="shared" si="6"/>
        <v>0.99999999999999989</v>
      </c>
      <c r="T84" s="17"/>
      <c r="U84" s="17"/>
      <c r="V84" s="17"/>
      <c r="W84" s="17"/>
    </row>
    <row r="85" spans="1:23" ht="15.6" thickTop="1" thickBot="1" x14ac:dyDescent="0.35">
      <c r="A85">
        <v>44</v>
      </c>
      <c r="B85" t="s">
        <v>1</v>
      </c>
      <c r="C85">
        <f t="shared" si="5"/>
        <v>3</v>
      </c>
      <c r="D85" s="15">
        <f>VLOOKUP($B85,_projections!$A$12:$BT$40,D$21+$A85-1,FALSE)</f>
        <v>4.9650493882408255E-2</v>
      </c>
      <c r="E85" s="15">
        <f>VLOOKUP($B85,_projections!$A$12:$BT$40,E$21+$A85-1,FALSE)</f>
        <v>0.16515263775713468</v>
      </c>
      <c r="F85" s="15">
        <f>VLOOKUP($B85,_projections!$A$12:$BT$40,F$21+$A85-1,FALSE)</f>
        <v>0.12902888772981402</v>
      </c>
      <c r="G85" s="15">
        <f>VLOOKUP($B85,_projections!$A$12:$BT$40,G$21+$A85-1,FALSE)</f>
        <v>2.069748320835531E-3</v>
      </c>
      <c r="H85" s="15">
        <f>VLOOKUP($B85,_projections!$A$12:$BT$40,H$21+$A85-1,FALSE)</f>
        <v>7.0620606706124509E-2</v>
      </c>
      <c r="I85" s="15">
        <f>VLOOKUP($B85,_projections!$A$12:$BT$40,I$21+$A85-1,FALSE)</f>
        <v>0</v>
      </c>
      <c r="J85" s="15">
        <f>VLOOKUP($B85,_projections!$A$12:$BT$40,J$21+$A85-1,FALSE)</f>
        <v>0</v>
      </c>
      <c r="K85" s="15">
        <f>VLOOKUP($B85,_projections!$A$12:$BT$40,K$21+$A85-1,FALSE)</f>
        <v>3.6365308234936152E-5</v>
      </c>
      <c r="L85" s="15">
        <f>VLOOKUP($B85,_projections!$A$12:$BT$40,L$21+$A85-1,FALSE)</f>
        <v>0.28385215799223196</v>
      </c>
      <c r="M85" s="15">
        <f>VLOOKUP($B85,_projections!$A$12:$BT$40,M$21+$A85-1,FALSE)</f>
        <v>0.21484437425586664</v>
      </c>
      <c r="N85" s="15">
        <f>VLOOKUP($B85,_projections!$A$12:$BT$40,N$21+$A85-1,FALSE)</f>
        <v>5.0846836828409639E-2</v>
      </c>
      <c r="O85" s="15">
        <f>VLOOKUP($B85,_projections!$A$12:$BT$40,O$21+$A85-1,FALSE)</f>
        <v>3.3897891218939762E-2</v>
      </c>
      <c r="P85" s="15">
        <f>VLOOKUP($B85,_projections!$A$12:$BT$40,P$21+$A85-1,FALSE)</f>
        <v>3.6365308234936152E-5</v>
      </c>
      <c r="Q85" s="15"/>
      <c r="R85" s="115">
        <f t="shared" si="6"/>
        <v>1.0000363653082347</v>
      </c>
    </row>
    <row r="86" spans="1:23" ht="15.6" thickTop="1" thickBot="1" x14ac:dyDescent="0.35">
      <c r="A86">
        <v>44</v>
      </c>
      <c r="B86" t="s">
        <v>19</v>
      </c>
      <c r="C86">
        <f t="shared" si="5"/>
        <v>3</v>
      </c>
      <c r="D86" s="15">
        <f>VLOOKUP($B86,_projections!$A$12:$BT$40,D$21+$A86-1,FALSE)</f>
        <v>0.10022565767354097</v>
      </c>
      <c r="E86" s="15">
        <f>VLOOKUP($B86,_projections!$A$12:$BT$40,E$21+$A86-1,FALSE)</f>
        <v>1.1115803854117694E-2</v>
      </c>
      <c r="F86" s="15">
        <f>VLOOKUP($B86,_projections!$A$12:$BT$40,F$21+$A86-1,FALSE)</f>
        <v>0</v>
      </c>
      <c r="G86" s="15">
        <f>VLOOKUP($B86,_projections!$A$12:$BT$40,G$21+$A86-1,FALSE)</f>
        <v>1.7535706769074184E-2</v>
      </c>
      <c r="H86" s="15">
        <f>VLOOKUP($B86,_projections!$A$12:$BT$40,H$21+$A86-1,FALSE)</f>
        <v>2.2308124581342927E-2</v>
      </c>
      <c r="I86" s="15">
        <f>VLOOKUP($B86,_projections!$A$12:$BT$40,I$21+$A86-1,FALSE)</f>
        <v>0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0.75512058388028391</v>
      </c>
      <c r="M86" s="15">
        <f>VLOOKUP($B86,_projections!$A$12:$BT$40,M$21+$A86-1,FALSE)</f>
        <v>6.6924373744028778E-2</v>
      </c>
      <c r="N86" s="15">
        <f>VLOOKUP($B86,_projections!$A$12:$BT$40,N$21+$A86-1,FALSE)</f>
        <v>1.6061849698566909E-2</v>
      </c>
      <c r="O86" s="15">
        <f>VLOOKUP($B86,_projections!$A$12:$BT$40,O$21+$A86-1,FALSE)</f>
        <v>1.0707899799044605E-2</v>
      </c>
      <c r="P86" s="15">
        <f>VLOOKUP($B86,_projections!$A$12:$BT$40,P$21+$A86-1,FALSE)</f>
        <v>0</v>
      </c>
      <c r="Q86" s="15"/>
      <c r="R86" s="115">
        <f t="shared" si="6"/>
        <v>1</v>
      </c>
    </row>
    <row r="87" spans="1:23" ht="15.6" thickTop="1" thickBot="1" x14ac:dyDescent="0.35">
      <c r="A87">
        <v>44</v>
      </c>
      <c r="B87" t="s">
        <v>22</v>
      </c>
      <c r="C87">
        <f t="shared" si="5"/>
        <v>3</v>
      </c>
      <c r="D87" s="15">
        <f>VLOOKUP($B87,_projections!$A$12:$BT$40,D$21+$A87-1,FALSE)</f>
        <v>1.9991022033951627E-2</v>
      </c>
      <c r="E87" s="15">
        <f>VLOOKUP($B87,_projections!$A$12:$BT$40,E$21+$A87-1,FALSE)</f>
        <v>8.417581003501054E-2</v>
      </c>
      <c r="F87" s="15">
        <f>VLOOKUP($B87,_projections!$A$12:$BT$40,F$21+$A87-1,FALSE)</f>
        <v>1.8182095774856404E-2</v>
      </c>
      <c r="G87" s="15">
        <f>VLOOKUP($B87,_projections!$A$12:$BT$40,G$21+$A87-1,FALSE)</f>
        <v>3.2652646802448066E-4</v>
      </c>
      <c r="H87" s="15">
        <f>VLOOKUP($B87,_projections!$A$12:$BT$40,H$21+$A87-1,FALSE)</f>
        <v>2.4128998982389512E-2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0.75185375097973139</v>
      </c>
      <c r="M87" s="15">
        <f>VLOOKUP($B87,_projections!$A$12:$BT$40,M$21+$A87-1,FALSE)</f>
        <v>7.2386996947168533E-2</v>
      </c>
      <c r="N87" s="15">
        <f>VLOOKUP($B87,_projections!$A$12:$BT$40,N$21+$A87-1,FALSE)</f>
        <v>1.7372879267320448E-2</v>
      </c>
      <c r="O87" s="15">
        <f>VLOOKUP($B87,_projections!$A$12:$BT$40,O$21+$A87-1,FALSE)</f>
        <v>1.1581919511546966E-2</v>
      </c>
      <c r="P87" s="15">
        <f>VLOOKUP($B87,_projections!$A$12:$BT$40,P$21+$A87-1,FALSE)</f>
        <v>0</v>
      </c>
      <c r="Q87" s="15"/>
      <c r="R87" s="115">
        <f t="shared" si="6"/>
        <v>0.99999999999999989</v>
      </c>
    </row>
    <row r="88" spans="1:23" ht="15.6" thickTop="1" thickBot="1" x14ac:dyDescent="0.35">
      <c r="A88">
        <v>44</v>
      </c>
      <c r="B88" t="s">
        <v>28</v>
      </c>
      <c r="C88">
        <f t="shared" si="5"/>
        <v>3</v>
      </c>
      <c r="D88" s="15">
        <f>VLOOKUP($B88,_projections!$A$12:$BT$40,D$21+$A88-1,FALSE)</f>
        <v>0.14689389023811067</v>
      </c>
      <c r="E88" s="15">
        <f>VLOOKUP($B88,_projections!$A$12:$BT$40,E$21+$A88-1,FALSE)</f>
        <v>3.6457135844591357E-2</v>
      </c>
      <c r="F88" s="15">
        <f>VLOOKUP($B88,_projections!$A$12:$BT$40,F$21+$A88-1,FALSE)</f>
        <v>0.23674334115886145</v>
      </c>
      <c r="G88" s="15">
        <f>VLOOKUP($B88,_projections!$A$12:$BT$40,G$21+$A88-1,FALSE)</f>
        <v>0</v>
      </c>
      <c r="H88" s="15">
        <f>VLOOKUP($B88,_projections!$A$12:$BT$40,H$21+$A88-1,FALSE)</f>
        <v>6.342153930437297E-2</v>
      </c>
      <c r="I88" s="15">
        <f>VLOOKUP($B88,_projections!$A$12:$BT$40,I$21+$A88-1,FALSE)</f>
        <v>0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0.2368991714636107</v>
      </c>
      <c r="M88" s="15">
        <f>VLOOKUP($B88,_projections!$A$12:$BT$40,M$21+$A88-1,FALSE)</f>
        <v>0.19026461791311891</v>
      </c>
      <c r="N88" s="15">
        <f>VLOOKUP($B88,_projections!$A$12:$BT$40,N$21+$A88-1,FALSE)</f>
        <v>4.5663508299148545E-2</v>
      </c>
      <c r="O88" s="15">
        <f>VLOOKUP($B88,_projections!$A$12:$BT$40,O$21+$A88-1,FALSE)</f>
        <v>4.3656795778185466E-2</v>
      </c>
      <c r="P88" s="15">
        <f>VLOOKUP($B88,_projections!$A$12:$BT$40,P$21+$A88-1,FALSE)</f>
        <v>0</v>
      </c>
      <c r="Q88" s="15"/>
      <c r="R88" s="115">
        <f t="shared" si="6"/>
        <v>1</v>
      </c>
    </row>
    <row r="89" spans="1:23" ht="15.6" thickTop="1" thickBot="1" x14ac:dyDescent="0.35">
      <c r="A89">
        <v>44</v>
      </c>
      <c r="B89" t="s">
        <v>13</v>
      </c>
      <c r="C89">
        <f t="shared" si="5"/>
        <v>3</v>
      </c>
      <c r="D89" s="15">
        <f>VLOOKUP($B89,_projections!$A$12:$BT$40,D$21+$A89-1,FALSE)</f>
        <v>6.1161354569855622E-2</v>
      </c>
      <c r="E89" s="15">
        <f>VLOOKUP($B89,_projections!$A$12:$BT$40,E$21+$A89-1,FALSE)</f>
        <v>0.12539866809765177</v>
      </c>
      <c r="F89" s="15">
        <f>VLOOKUP($B89,_projections!$A$12:$BT$40,F$21+$A89-1,FALSE)</f>
        <v>0</v>
      </c>
      <c r="G89" s="15">
        <f>VLOOKUP($B89,_projections!$A$12:$BT$40,G$21+$A89-1,FALSE)</f>
        <v>2.087327883807287E-2</v>
      </c>
      <c r="H89" s="15">
        <f>VLOOKUP($B89,_projections!$A$12:$BT$40,H$21+$A89-1,FALSE)</f>
        <v>5.2592843786929716E-2</v>
      </c>
      <c r="I89" s="15">
        <f>VLOOKUP($B89,_projections!$A$12:$BT$40,I$21+$A89-1,FALSE)</f>
        <v>0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0.5105768541322826</v>
      </c>
      <c r="M89" s="15">
        <f>VLOOKUP($B89,_projections!$A$12:$BT$40,M$21+$A89-1,FALSE)</f>
        <v>0.16628558803089172</v>
      </c>
      <c r="N89" s="15">
        <f>VLOOKUP($B89,_projections!$A$12:$BT$40,N$21+$A89-1,FALSE)</f>
        <v>3.7866847526589392E-2</v>
      </c>
      <c r="O89" s="15">
        <f>VLOOKUP($B89,_projections!$A$12:$BT$40,O$21+$A89-1,FALSE)</f>
        <v>2.5244565017726265E-2</v>
      </c>
      <c r="P89" s="15">
        <f>VLOOKUP($B89,_projections!$A$12:$BT$40,P$21+$A89-1,FALSE)</f>
        <v>0</v>
      </c>
      <c r="Q89" s="15"/>
      <c r="R89" s="115">
        <f t="shared" si="6"/>
        <v>1</v>
      </c>
    </row>
    <row r="90" spans="1:23" ht="15.6" thickTop="1" thickBot="1" x14ac:dyDescent="0.35">
      <c r="A90">
        <v>44</v>
      </c>
      <c r="B90" t="s">
        <v>17</v>
      </c>
      <c r="C90">
        <f t="shared" si="5"/>
        <v>3</v>
      </c>
      <c r="D90" s="15">
        <f>VLOOKUP($B90,_projections!$A$12:$BT$40,D$21+$A90-1,FALSE)</f>
        <v>5.9583882750077345E-2</v>
      </c>
      <c r="E90" s="15">
        <f>VLOOKUP($B90,_projections!$A$12:$BT$40,E$21+$A90-1,FALSE)</f>
        <v>0.10675637021548348</v>
      </c>
      <c r="F90" s="15">
        <f>VLOOKUP($B90,_projections!$A$12:$BT$40,F$21+$A90-1,FALSE)</f>
        <v>5.3457319394290492E-2</v>
      </c>
      <c r="G90" s="15">
        <f>VLOOKUP($B90,_projections!$A$12:$BT$40,G$21+$A90-1,FALSE)</f>
        <v>1.3426271814442173E-5</v>
      </c>
      <c r="H90" s="15">
        <f>VLOOKUP($B90,_projections!$A$12:$BT$40,H$21+$A90-1,FALSE)</f>
        <v>3.720756821520306E-2</v>
      </c>
      <c r="I90" s="15">
        <f>VLOOKUP($B90,_projections!$A$12:$BT$40,I$21+$A90-1,FALSE)</f>
        <v>0</v>
      </c>
      <c r="J90" s="15">
        <f>VLOOKUP($B90,_projections!$A$12:$BT$40,J$21+$A90-1,FALSE)</f>
        <v>0</v>
      </c>
      <c r="K90" s="15">
        <f>VLOOKUP($B90,_projections!$A$12:$BT$40,K$21+$A90-1,FALSE)</f>
        <v>9.9005102314043275E-4</v>
      </c>
      <c r="L90" s="15">
        <f>VLOOKUP($B90,_projections!$A$12:$BT$40,L$21+$A90-1,FALSE)</f>
        <v>0.53999391718516443</v>
      </c>
      <c r="M90" s="15">
        <f>VLOOKUP($B90,_projections!$A$12:$BT$40,M$21+$A90-1,FALSE)</f>
        <v>0.15734838308658278</v>
      </c>
      <c r="N90" s="15">
        <f>VLOOKUP($B90,_projections!$A$12:$BT$40,N$21+$A90-1,FALSE)</f>
        <v>2.6789449114946202E-2</v>
      </c>
      <c r="O90" s="15">
        <f>VLOOKUP($B90,_projections!$A$12:$BT$40,O$21+$A90-1,FALSE)</f>
        <v>1.7859632743297472E-2</v>
      </c>
      <c r="P90" s="15">
        <f>VLOOKUP($B90,_projections!$A$12:$BT$40,P$21+$A90-1,FALSE)</f>
        <v>9.9005102314043275E-4</v>
      </c>
      <c r="Q90" s="15"/>
      <c r="R90" s="115">
        <f t="shared" ref="R90:R121" si="7">SUM(D90:Q90)</f>
        <v>1.0009900510231404</v>
      </c>
    </row>
    <row r="91" spans="1:23" ht="15.6" thickTop="1" thickBot="1" x14ac:dyDescent="0.35">
      <c r="A91">
        <v>44</v>
      </c>
      <c r="B91" t="s">
        <v>25</v>
      </c>
      <c r="C91">
        <f t="shared" si="5"/>
        <v>3</v>
      </c>
      <c r="D91" s="15">
        <f>VLOOKUP($B91,_projections!$A$12:$BT$40,D$21+$A91-1,FALSE)</f>
        <v>3.435083280936839E-2</v>
      </c>
      <c r="E91" s="15">
        <f>VLOOKUP($B91,_projections!$A$12:$BT$40,E$21+$A91-1,FALSE)</f>
        <v>3.5967423353478474E-2</v>
      </c>
      <c r="F91" s="15">
        <f>VLOOKUP($B91,_projections!$A$12:$BT$40,F$21+$A91-1,FALSE)</f>
        <v>3.1852208676174652E-3</v>
      </c>
      <c r="G91" s="15">
        <f>VLOOKUP($B91,_projections!$A$12:$BT$40,G$21+$A91-1,FALSE)</f>
        <v>2.2329380503516038E-3</v>
      </c>
      <c r="H91" s="15">
        <f>VLOOKUP($B91,_projections!$A$12:$BT$40,H$21+$A91-1,FALSE)</f>
        <v>1.1601062000828543E-2</v>
      </c>
      <c r="I91" s="15">
        <f>VLOOKUP($B91,_projections!$A$12:$BT$40,I$21+$A91-1,FALSE)</f>
        <v>0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0.86393806251487559</v>
      </c>
      <c r="M91" s="15">
        <f>VLOOKUP($B91,_projections!$A$12:$BT$40,M$21+$A91-1,FALSE)</f>
        <v>3.480318600248563E-2</v>
      </c>
      <c r="N91" s="15">
        <f>VLOOKUP($B91,_projections!$A$12:$BT$40,N$21+$A91-1,FALSE)</f>
        <v>8.3527646405965501E-3</v>
      </c>
      <c r="O91" s="15">
        <f>VLOOKUP($B91,_projections!$A$12:$BT$40,O$21+$A91-1,FALSE)</f>
        <v>5.5685097603976998E-3</v>
      </c>
      <c r="P91" s="15">
        <f>VLOOKUP($B91,_projections!$A$12:$BT$40,P$21+$A91-1,FALSE)</f>
        <v>0</v>
      </c>
      <c r="Q91" s="15"/>
      <c r="R91" s="115">
        <f t="shared" si="7"/>
        <v>1</v>
      </c>
    </row>
    <row r="92" spans="1:23" ht="15.6" thickTop="1" thickBot="1" x14ac:dyDescent="0.35">
      <c r="A92">
        <v>44</v>
      </c>
      <c r="B92" t="s">
        <v>11</v>
      </c>
      <c r="C92">
        <f t="shared" si="5"/>
        <v>3</v>
      </c>
      <c r="D92" s="15">
        <f>VLOOKUP($B92,_projections!$A$12:$BT$40,D$21+$A92-1,FALSE)</f>
        <v>0.32432587539858748</v>
      </c>
      <c r="E92" s="15">
        <f>VLOOKUP($B92,_projections!$A$12:$BT$40,E$21+$A92-1,FALSE)</f>
        <v>3.8130716885564548E-3</v>
      </c>
      <c r="F92" s="15">
        <f>VLOOKUP($B92,_projections!$A$12:$BT$40,F$21+$A92-1,FALSE)</f>
        <v>5.9051920321713462E-2</v>
      </c>
      <c r="G92" s="15">
        <f>VLOOKUP($B92,_projections!$A$12:$BT$40,G$21+$A92-1,FALSE)</f>
        <v>2.1813820917891582E-4</v>
      </c>
      <c r="H92" s="15">
        <f>VLOOKUP($B92,_projections!$A$12:$BT$40,H$21+$A92-1,FALSE)</f>
        <v>1.4839064344853225E-2</v>
      </c>
      <c r="I92" s="15">
        <f>VLOOKUP($B92,_projections!$A$12:$BT$40,I$21+$A92-1,FALSE)</f>
        <v>0</v>
      </c>
      <c r="J92" s="15">
        <f>VLOOKUP($B92,_projections!$A$12:$BT$40,J$21+$A92-1,FALSE)</f>
        <v>8.0552637064659337E-4</v>
      </c>
      <c r="K92" s="15">
        <f>VLOOKUP($B92,_projections!$A$12:$BT$40,K$21+$A92-1,FALSE)</f>
        <v>0</v>
      </c>
      <c r="L92" s="15">
        <f>VLOOKUP($B92,_projections!$A$12:$BT$40,L$21+$A92-1,FALSE)</f>
        <v>0.53462233341808041</v>
      </c>
      <c r="M92" s="15">
        <f>VLOOKUP($B92,_projections!$A$12:$BT$40,M$21+$A92-1,FALSE)</f>
        <v>4.4517193034559671E-2</v>
      </c>
      <c r="N92" s="15">
        <f>VLOOKUP($B92,_projections!$A$12:$BT$40,N$21+$A92-1,FALSE)</f>
        <v>1.0684126328294323E-2</v>
      </c>
      <c r="O92" s="15">
        <f>VLOOKUP($B92,_projections!$A$12:$BT$40,O$21+$A92-1,FALSE)</f>
        <v>7.1227508855295487E-3</v>
      </c>
      <c r="P92" s="15">
        <f>VLOOKUP($B92,_projections!$A$12:$BT$40,P$21+$A92-1,FALSE)</f>
        <v>0</v>
      </c>
      <c r="Q92" s="15"/>
      <c r="R92" s="115">
        <f t="shared" si="7"/>
        <v>1</v>
      </c>
    </row>
    <row r="93" spans="1:23" ht="15.6" thickTop="1" thickBot="1" x14ac:dyDescent="0.35">
      <c r="A93">
        <v>44</v>
      </c>
      <c r="B93" t="s">
        <v>3</v>
      </c>
      <c r="C93">
        <f t="shared" si="5"/>
        <v>3</v>
      </c>
      <c r="D93" s="15">
        <f>VLOOKUP($B93,_projections!$A$12:$BT$40,D$21+$A93-1,FALSE)</f>
        <v>0.14343005863490296</v>
      </c>
      <c r="E93" s="15">
        <f>VLOOKUP($B93,_projections!$A$12:$BT$40,E$21+$A93-1,FALSE)</f>
        <v>0.13245227977346508</v>
      </c>
      <c r="F93" s="15">
        <f>VLOOKUP($B93,_projections!$A$12:$BT$40,F$21+$A93-1,FALSE)</f>
        <v>6.2523842886923447E-2</v>
      </c>
      <c r="G93" s="15">
        <f>VLOOKUP($B93,_projections!$A$12:$BT$40,G$21+$A93-1,FALSE)</f>
        <v>1.5783464254552149E-4</v>
      </c>
      <c r="H93" s="15">
        <f>VLOOKUP($B93,_projections!$A$12:$BT$40,H$21+$A93-1,FALSE)</f>
        <v>4.5439878161882483E-2</v>
      </c>
      <c r="I93" s="15">
        <f>VLOOKUP($B93,_projections!$A$12:$BT$40,I$21+$A93-1,FALSE)</f>
        <v>0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0.38487857877218878</v>
      </c>
      <c r="M93" s="15">
        <f>VLOOKUP($B93,_projections!$A$12:$BT$40,M$21+$A93-1,FALSE)</f>
        <v>0.17658967333383269</v>
      </c>
      <c r="N93" s="15">
        <f>VLOOKUP($B93,_projections!$A$12:$BT$40,N$21+$A93-1,FALSE)</f>
        <v>3.2716712276555385E-2</v>
      </c>
      <c r="O93" s="15">
        <f>VLOOKUP($B93,_projections!$A$12:$BT$40,O$21+$A93-1,FALSE)</f>
        <v>2.1811141517703588E-2</v>
      </c>
      <c r="P93" s="15">
        <f>VLOOKUP($B93,_projections!$A$12:$BT$40,P$21+$A93-1,FALSE)</f>
        <v>0</v>
      </c>
      <c r="Q93" s="15"/>
      <c r="R93" s="115">
        <f t="shared" si="7"/>
        <v>1</v>
      </c>
    </row>
    <row r="94" spans="1:23" ht="15.6" thickTop="1" thickBot="1" x14ac:dyDescent="0.35">
      <c r="A94">
        <v>44</v>
      </c>
      <c r="B94" t="s">
        <v>2</v>
      </c>
      <c r="C94">
        <f t="shared" si="5"/>
        <v>3</v>
      </c>
      <c r="D94" s="15">
        <f>VLOOKUP($B94,_projections!$A$12:$BT$40,D$21+$A94-1,FALSE)</f>
        <v>6.9982176422740641E-2</v>
      </c>
      <c r="E94" s="15">
        <f>VLOOKUP($B94,_projections!$A$12:$BT$40,E$21+$A94-1,FALSE)</f>
        <v>0.16596698503362556</v>
      </c>
      <c r="F94" s="15">
        <f>VLOOKUP($B94,_projections!$A$12:$BT$40,F$21+$A94-1,FALSE)</f>
        <v>0.10717169718457231</v>
      </c>
      <c r="G94" s="15">
        <f>VLOOKUP($B94,_projections!$A$12:$BT$40,G$21+$A94-1,FALSE)</f>
        <v>1.5780349574646083E-3</v>
      </c>
      <c r="H94" s="15">
        <f>VLOOKUP($B94,_projections!$A$12:$BT$40,H$21+$A94-1,FALSE)</f>
        <v>6.5182483413515055E-2</v>
      </c>
      <c r="I94" s="15">
        <f>VLOOKUP($B94,_projections!$A$12:$BT$40,I$21+$A94-1,FALSE)</f>
        <v>0</v>
      </c>
      <c r="J94" s="15">
        <f>VLOOKUP($B94,_projections!$A$12:$BT$40,J$21+$A94-1,FALSE)</f>
        <v>0</v>
      </c>
      <c r="K94" s="15">
        <f>VLOOKUP($B94,_projections!$A$12:$BT$40,K$21+$A94-1,FALSE)</f>
        <v>0</v>
      </c>
      <c r="L94" s="15">
        <f>VLOOKUP($B94,_projections!$A$12:$BT$40,L$21+$A94-1,FALSE)</f>
        <v>0.31577600623774277</v>
      </c>
      <c r="M94" s="15">
        <f>VLOOKUP($B94,_projections!$A$12:$BT$40,M$21+$A94-1,FALSE)</f>
        <v>0.19554745024054515</v>
      </c>
      <c r="N94" s="15">
        <f>VLOOKUP($B94,_projections!$A$12:$BT$40,N$21+$A94-1,FALSE)</f>
        <v>4.6931388057730838E-2</v>
      </c>
      <c r="O94" s="15">
        <f>VLOOKUP($B94,_projections!$A$12:$BT$40,O$21+$A94-1,FALSE)</f>
        <v>3.1863778452063139E-2</v>
      </c>
      <c r="P94" s="15">
        <f>VLOOKUP($B94,_projections!$A$12:$BT$40,P$21+$A94-1,FALSE)</f>
        <v>0</v>
      </c>
      <c r="Q94" s="15"/>
      <c r="R94" s="115">
        <f t="shared" si="7"/>
        <v>1.0000000000000002</v>
      </c>
    </row>
    <row r="95" spans="1:23" ht="15.6" thickTop="1" thickBot="1" x14ac:dyDescent="0.35">
      <c r="A95">
        <v>44</v>
      </c>
      <c r="B95" t="s">
        <v>16</v>
      </c>
      <c r="C95">
        <f t="shared" si="5"/>
        <v>3</v>
      </c>
      <c r="D95" s="15">
        <f>VLOOKUP($B95,_projections!$A$12:$BT$40,D$21+$A95-1,FALSE)</f>
        <v>4.6061151865040444E-2</v>
      </c>
      <c r="E95" s="15">
        <f>VLOOKUP($B95,_projections!$A$12:$BT$40,E$21+$A95-1,FALSE)</f>
        <v>2.6427023336518553E-2</v>
      </c>
      <c r="F95" s="15">
        <f>VLOOKUP($B95,_projections!$A$12:$BT$40,F$21+$A95-1,FALSE)</f>
        <v>0.16443411773865471</v>
      </c>
      <c r="G95" s="15">
        <f>VLOOKUP($B95,_projections!$A$12:$BT$40,G$21+$A95-1,FALSE)</f>
        <v>2.4366975310407523E-5</v>
      </c>
      <c r="H95" s="15">
        <f>VLOOKUP($B95,_projections!$A$12:$BT$40,H$21+$A95-1,FALSE)</f>
        <v>4.4334463453960866E-2</v>
      </c>
      <c r="I95" s="15">
        <f>VLOOKUP($B95,_projections!$A$12:$BT$40,I$21+$A95-1,FALSE)</f>
        <v>0</v>
      </c>
      <c r="J95" s="15">
        <f>VLOOKUP($B95,_projections!$A$12:$BT$40,J$21+$A95-1,FALSE)</f>
        <v>0</v>
      </c>
      <c r="K95" s="15">
        <f>VLOOKUP($B95,_projections!$A$12:$BT$40,K$21+$A95-1,FALSE)</f>
        <v>0</v>
      </c>
      <c r="L95" s="15">
        <f>VLOOKUP($B95,_projections!$A$12:$BT$40,L$21+$A95-1,FALSE)</f>
        <v>0.53243415424704821</v>
      </c>
      <c r="M95" s="15">
        <f>VLOOKUP($B95,_projections!$A$12:$BT$40,M$21+$A95-1,FALSE)</f>
        <v>0.13300339036188261</v>
      </c>
      <c r="N95" s="15">
        <f>VLOOKUP($B95,_projections!$A$12:$BT$40,N$21+$A95-1,FALSE)</f>
        <v>3.1920813686851818E-2</v>
      </c>
      <c r="O95" s="15">
        <f>VLOOKUP($B95,_projections!$A$12:$BT$40,O$21+$A95-1,FALSE)</f>
        <v>2.1360518334732181E-2</v>
      </c>
      <c r="P95" s="15">
        <f>VLOOKUP($B95,_projections!$A$12:$BT$40,P$21+$A95-1,FALSE)</f>
        <v>0</v>
      </c>
      <c r="Q95" s="15"/>
      <c r="R95" s="115">
        <f t="shared" si="7"/>
        <v>0.99999999999999989</v>
      </c>
    </row>
    <row r="96" spans="1:23" ht="15.6" thickTop="1" thickBot="1" x14ac:dyDescent="0.35">
      <c r="A96">
        <v>44</v>
      </c>
      <c r="B96" t="s">
        <v>15</v>
      </c>
      <c r="C96">
        <f t="shared" si="5"/>
        <v>3</v>
      </c>
      <c r="D96" s="15">
        <f>VLOOKUP($B96,_projections!$A$12:$BT$40,D$21+$A96-1,FALSE)</f>
        <v>1.5311711710729868E-2</v>
      </c>
      <c r="E96" s="15">
        <f>VLOOKUP($B96,_projections!$A$12:$BT$40,E$21+$A96-1,FALSE)</f>
        <v>0.16818911384981527</v>
      </c>
      <c r="F96" s="15">
        <f>VLOOKUP($B96,_projections!$A$12:$BT$40,F$21+$A96-1,FALSE)</f>
        <v>5.6118340438372466E-5</v>
      </c>
      <c r="G96" s="15">
        <f>VLOOKUP($B96,_projections!$A$12:$BT$40,G$21+$A96-1,FALSE)</f>
        <v>3.05292651165386E-3</v>
      </c>
      <c r="H96" s="15">
        <f>VLOOKUP($B96,_projections!$A$12:$BT$40,H$21+$A96-1,FALSE)</f>
        <v>4.2491471226919479E-2</v>
      </c>
      <c r="I96" s="15">
        <f>VLOOKUP($B96,_projections!$A$12:$BT$40,I$21+$A96-1,FALSE)</f>
        <v>0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0.59243447920738146</v>
      </c>
      <c r="M96" s="15">
        <f>VLOOKUP($B96,_projections!$A$12:$BT$40,M$21+$A96-1,FALSE)</f>
        <v>0.12747441368075843</v>
      </c>
      <c r="N96" s="15">
        <f>VLOOKUP($B96,_projections!$A$12:$BT$40,N$21+$A96-1,FALSE)</f>
        <v>3.0593859283382024E-2</v>
      </c>
      <c r="O96" s="15">
        <f>VLOOKUP($B96,_projections!$A$12:$BT$40,O$21+$A96-1,FALSE)</f>
        <v>2.0395906188921349E-2</v>
      </c>
      <c r="P96" s="15">
        <f>VLOOKUP($B96,_projections!$A$12:$BT$40,P$21+$A96-1,FALSE)</f>
        <v>0</v>
      </c>
      <c r="Q96" s="15"/>
      <c r="R96" s="115">
        <f t="shared" si="7"/>
        <v>1</v>
      </c>
    </row>
    <row r="97" spans="1:18" ht="15.6" thickTop="1" thickBot="1" x14ac:dyDescent="0.35">
      <c r="A97">
        <v>44</v>
      </c>
      <c r="B97" t="s">
        <v>18</v>
      </c>
      <c r="C97">
        <f t="shared" si="5"/>
        <v>3</v>
      </c>
      <c r="D97" s="15">
        <f>VLOOKUP($B97,_projections!$A$12:$BT$40,D$21+$A97-1,FALSE)</f>
        <v>7.3094882571526326E-2</v>
      </c>
      <c r="E97" s="15">
        <f>VLOOKUP($B97,_projections!$A$12:$BT$40,E$21+$A97-1,FALSE)</f>
        <v>9.1071095337005067E-2</v>
      </c>
      <c r="F97" s="15">
        <f>VLOOKUP($B97,_projections!$A$12:$BT$40,F$21+$A97-1,FALSE)</f>
        <v>0.14560768725332915</v>
      </c>
      <c r="G97" s="15">
        <f>VLOOKUP($B97,_projections!$A$12:$BT$40,G$21+$A97-1,FALSE)</f>
        <v>2.3703061006844571E-2</v>
      </c>
      <c r="H97" s="15">
        <f>VLOOKUP($B97,_projections!$A$12:$BT$40,H$21+$A97-1,FALSE)</f>
        <v>8.160923244831346E-2</v>
      </c>
      <c r="I97" s="15">
        <f>VLOOKUP($B97,_projections!$A$12:$BT$40,I$21+$A97-1,FALSE)</f>
        <v>0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0.24215526510006483</v>
      </c>
      <c r="M97" s="15">
        <f>VLOOKUP($B97,_projections!$A$12:$BT$40,M$21+$A97-1,FALSE)</f>
        <v>0.24482769734494036</v>
      </c>
      <c r="N97" s="15">
        <f>VLOOKUP($B97,_projections!$A$12:$BT$40,N$21+$A97-1,FALSE)</f>
        <v>5.8758647362785688E-2</v>
      </c>
      <c r="O97" s="15">
        <f>VLOOKUP($B97,_projections!$A$12:$BT$40,O$21+$A97-1,FALSE)</f>
        <v>3.9172431575190458E-2</v>
      </c>
      <c r="P97" s="15">
        <f>VLOOKUP($B97,_projections!$A$12:$BT$40,P$21+$A97-1,FALSE)</f>
        <v>0</v>
      </c>
      <c r="Q97" s="15"/>
      <c r="R97" s="115">
        <f t="shared" si="7"/>
        <v>0.99999999999999989</v>
      </c>
    </row>
    <row r="98" spans="1:18" ht="15.6" thickTop="1" thickBot="1" x14ac:dyDescent="0.35">
      <c r="A98">
        <v>44</v>
      </c>
      <c r="B98" t="s">
        <v>5</v>
      </c>
      <c r="C98">
        <f t="shared" si="5"/>
        <v>3</v>
      </c>
      <c r="D98" s="15">
        <f>VLOOKUP($B98,_projections!$A$12:$BT$40,D$21+$A98-1,FALSE)</f>
        <v>1.436535538656496E-2</v>
      </c>
      <c r="E98" s="15">
        <f>VLOOKUP($B98,_projections!$A$12:$BT$40,E$21+$A98-1,FALSE)</f>
        <v>0.22805520072853636</v>
      </c>
      <c r="F98" s="15">
        <f>VLOOKUP($B98,_projections!$A$12:$BT$40,F$21+$A98-1,FALSE)</f>
        <v>2.0796479482222279E-2</v>
      </c>
      <c r="G98" s="15">
        <f>VLOOKUP($B98,_projections!$A$12:$BT$40,G$21+$A98-1,FALSE)</f>
        <v>0</v>
      </c>
      <c r="H98" s="15">
        <f>VLOOKUP($B98,_projections!$A$12:$BT$40,H$21+$A98-1,FALSE)</f>
        <v>5.7769140048926117E-2</v>
      </c>
      <c r="I98" s="15">
        <f>VLOOKUP($B98,_projections!$A$12:$BT$40,I$21+$A98-1,FALSE)</f>
        <v>0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0.43631399034996166</v>
      </c>
      <c r="M98" s="15">
        <f>VLOOKUP($B98,_projections!$A$12:$BT$40,M$21+$A98-1,FALSE)</f>
        <v>0.17330742014677836</v>
      </c>
      <c r="N98" s="15">
        <f>VLOOKUP($B98,_projections!$A$12:$BT$40,N$21+$A98-1,FALSE)</f>
        <v>4.1593780835226794E-2</v>
      </c>
      <c r="O98" s="15">
        <f>VLOOKUP($B98,_projections!$A$12:$BT$40,O$21+$A98-1,FALSE)</f>
        <v>2.7798633021783429E-2</v>
      </c>
      <c r="P98" s="15">
        <f>VLOOKUP($B98,_projections!$A$12:$BT$40,P$21+$A98-1,FALSE)</f>
        <v>0</v>
      </c>
      <c r="Q98" s="15"/>
      <c r="R98" s="115">
        <f t="shared" si="7"/>
        <v>1</v>
      </c>
    </row>
    <row r="99" spans="1:18" ht="15.6" thickTop="1" thickBot="1" x14ac:dyDescent="0.35">
      <c r="A99">
        <v>44</v>
      </c>
      <c r="B99" t="s">
        <v>23</v>
      </c>
      <c r="C99">
        <f t="shared" si="5"/>
        <v>3</v>
      </c>
      <c r="D99" s="15">
        <f>VLOOKUP($B99,_projections!$A$12:$BT$40,D$21+$A99-1,FALSE)</f>
        <v>1.3755507908992234E-2</v>
      </c>
      <c r="E99" s="15">
        <f>VLOOKUP($B99,_projections!$A$12:$BT$40,E$21+$A99-1,FALSE)</f>
        <v>4.5617077936337173E-2</v>
      </c>
      <c r="F99" s="15">
        <f>VLOOKUP($B99,_projections!$A$12:$BT$40,F$21+$A99-1,FALSE)</f>
        <v>1.5229758333514001E-2</v>
      </c>
      <c r="G99" s="15">
        <f>VLOOKUP($B99,_projections!$A$12:$BT$40,G$21+$A99-1,FALSE)</f>
        <v>1.7572665710193017E-3</v>
      </c>
      <c r="H99" s="15">
        <f>VLOOKUP($B99,_projections!$A$12:$BT$40,H$21+$A99-1,FALSE)</f>
        <v>1.6102083312183595E-2</v>
      </c>
      <c r="I99" s="15">
        <f>VLOOKUP($B99,_projections!$A$12:$BT$40,I$21+$A99-1,FALSE)</f>
        <v>0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0.83990955602678263</v>
      </c>
      <c r="M99" s="15">
        <f>VLOOKUP($B99,_projections!$A$12:$BT$40,M$21+$A99-1,FALSE)</f>
        <v>4.8306249936550784E-2</v>
      </c>
      <c r="N99" s="15">
        <f>VLOOKUP($B99,_projections!$A$12:$BT$40,N$21+$A99-1,FALSE)</f>
        <v>1.1593499984772188E-2</v>
      </c>
      <c r="O99" s="15">
        <f>VLOOKUP($B99,_projections!$A$12:$BT$40,O$21+$A99-1,FALSE)</f>
        <v>7.7289999898481256E-3</v>
      </c>
      <c r="P99" s="15">
        <f>VLOOKUP($B99,_projections!$A$12:$BT$40,P$21+$A99-1,FALSE)</f>
        <v>0</v>
      </c>
      <c r="Q99" s="15"/>
      <c r="R99" s="115">
        <f t="shared" si="7"/>
        <v>1</v>
      </c>
    </row>
    <row r="100" spans="1:18" ht="15.6" thickTop="1" thickBot="1" x14ac:dyDescent="0.35">
      <c r="A100">
        <v>44</v>
      </c>
      <c r="B100" t="s">
        <v>24</v>
      </c>
      <c r="C100">
        <f t="shared" si="5"/>
        <v>3</v>
      </c>
      <c r="D100" s="15">
        <f>VLOOKUP($B100,_projections!$A$12:$BT$40,D$21+$A100-1,FALSE)</f>
        <v>2.010332657705893E-2</v>
      </c>
      <c r="E100" s="15">
        <f>VLOOKUP($B100,_projections!$A$12:$BT$40,E$21+$A100-1,FALSE)</f>
        <v>5.1005672671398092E-2</v>
      </c>
      <c r="F100" s="15">
        <f>VLOOKUP($B100,_projections!$A$12:$BT$40,F$21+$A100-1,FALSE)</f>
        <v>4.7819500624260323E-3</v>
      </c>
      <c r="G100" s="15">
        <f>VLOOKUP($B100,_projections!$A$12:$BT$40,G$21+$A100-1,FALSE)</f>
        <v>9.3376510848860433E-3</v>
      </c>
      <c r="H100" s="15">
        <f>VLOOKUP($B100,_projections!$A$12:$BT$40,H$21+$A100-1,FALSE)</f>
        <v>2.3455555605134546E-2</v>
      </c>
      <c r="I100" s="15">
        <f>VLOOKUP($B100,_projections!$A$12:$BT$40,I$21+$A100-1,FALSE)</f>
        <v>0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0.79280251045753114</v>
      </c>
      <c r="M100" s="15">
        <f>VLOOKUP($B100,_projections!$A$12:$BT$40,M$21+$A100-1,FALSE)</f>
        <v>7.0366666815403642E-2</v>
      </c>
      <c r="N100" s="15">
        <f>VLOOKUP($B100,_projections!$A$12:$BT$40,N$21+$A100-1,FALSE)</f>
        <v>1.6888000035696873E-2</v>
      </c>
      <c r="O100" s="15">
        <f>VLOOKUP($B100,_projections!$A$12:$BT$40,O$21+$A100-1,FALSE)</f>
        <v>1.1258666690464582E-2</v>
      </c>
      <c r="P100" s="15">
        <f>VLOOKUP($B100,_projections!$A$12:$BT$40,P$21+$A100-1,FALSE)</f>
        <v>0</v>
      </c>
      <c r="Q100" s="15"/>
      <c r="R100" s="115">
        <f t="shared" si="7"/>
        <v>0.99999999999999989</v>
      </c>
    </row>
    <row r="101" spans="1:18" ht="15.6" thickTop="1" thickBot="1" x14ac:dyDescent="0.35">
      <c r="A101">
        <v>44</v>
      </c>
      <c r="B101" t="s">
        <v>27</v>
      </c>
      <c r="C101">
        <f t="shared" si="5"/>
        <v>3</v>
      </c>
      <c r="D101" s="15">
        <f>VLOOKUP($B101,_projections!$A$12:$BT$40,D$21+$A101-1,FALSE)</f>
        <v>6.8343816940612784E-2</v>
      </c>
      <c r="E101" s="15">
        <f>VLOOKUP($B101,_projections!$A$12:$BT$40,E$21+$A101-1,FALSE)</f>
        <v>0.16227037637988126</v>
      </c>
      <c r="F101" s="15">
        <f>VLOOKUP($B101,_projections!$A$12:$BT$40,F$21+$A101-1,FALSE)</f>
        <v>0.14650624436324458</v>
      </c>
      <c r="G101" s="15">
        <f>VLOOKUP($B101,_projections!$A$12:$BT$40,G$21+$A101-1,FALSE)</f>
        <v>1.6512610888634637E-4</v>
      </c>
      <c r="H101" s="15">
        <f>VLOOKUP($B101,_projections!$A$12:$BT$40,H$21+$A101-1,FALSE)</f>
        <v>7.1866053830722781E-2</v>
      </c>
      <c r="I101" s="15">
        <f>VLOOKUP($B101,_projections!$A$12:$BT$40,I$21+$A101-1,FALSE)</f>
        <v>0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0.24572468213143628</v>
      </c>
      <c r="M101" s="15">
        <f>VLOOKUP($B101,_projections!$A$12:$BT$40,M$21+$A101-1,FALSE)</f>
        <v>0.21888443564834834</v>
      </c>
      <c r="N101" s="15">
        <f>VLOOKUP($B101,_projections!$A$12:$BT$40,N$21+$A101-1,FALSE)</f>
        <v>5.1743558758120409E-2</v>
      </c>
      <c r="O101" s="15">
        <f>VLOOKUP($B101,_projections!$A$12:$BT$40,O$21+$A101-1,FALSE)</f>
        <v>3.4495705838746941E-2</v>
      </c>
      <c r="P101" s="15">
        <f>VLOOKUP($B101,_projections!$A$12:$BT$40,P$21+$A101-1,FALSE)</f>
        <v>0</v>
      </c>
      <c r="Q101" s="15"/>
      <c r="R101" s="115">
        <f t="shared" si="7"/>
        <v>0.99999999999999978</v>
      </c>
    </row>
    <row r="102" spans="1:18" ht="15.6" thickTop="1" thickBot="1" x14ac:dyDescent="0.35">
      <c r="A102">
        <v>44</v>
      </c>
      <c r="B102" t="s">
        <v>29</v>
      </c>
      <c r="C102">
        <f t="shared" si="5"/>
        <v>3</v>
      </c>
      <c r="D102" s="15">
        <f>VLOOKUP($B102,_projections!$A$12:$BT$40,D$21+$A102-1,FALSE)</f>
        <v>0.28839766890324264</v>
      </c>
      <c r="E102" s="15">
        <f>VLOOKUP($B102,_projections!$A$12:$BT$40,E$21+$A102-1,FALSE)</f>
        <v>0.19318522242452449</v>
      </c>
      <c r="F102" s="15">
        <f>VLOOKUP($B102,_projections!$A$12:$BT$40,F$21+$A102-1,FALSE)</f>
        <v>3.0412782003206507E-2</v>
      </c>
      <c r="G102" s="15">
        <f>VLOOKUP($B102,_projections!$A$12:$BT$40,G$21+$A102-1,FALSE)</f>
        <v>0</v>
      </c>
      <c r="H102" s="15">
        <f>VLOOKUP($B102,_projections!$A$12:$BT$40,H$21+$A102-1,FALSE)</f>
        <v>5.1906679599294701E-2</v>
      </c>
      <c r="I102" s="15">
        <f>VLOOKUP($B102,_projections!$A$12:$BT$40,I$21+$A102-1,FALSE)</f>
        <v>0</v>
      </c>
      <c r="J102" s="15">
        <f>VLOOKUP($B102,_projections!$A$12:$BT$40,J$21+$A102-1,FALSE)</f>
        <v>0</v>
      </c>
      <c r="K102" s="15">
        <f>VLOOKUP($B102,_projections!$A$12:$BT$40,K$21+$A102-1,FALSE)</f>
        <v>0</v>
      </c>
      <c r="L102" s="15">
        <f>VLOOKUP($B102,_projections!$A$12:$BT$40,L$21+$A102-1,FALSE)</f>
        <v>0.21808959275269385</v>
      </c>
      <c r="M102" s="15">
        <f>VLOOKUP($B102,_projections!$A$12:$BT$40,M$21+$A102-1,FALSE)</f>
        <v>0.1557200387978841</v>
      </c>
      <c r="N102" s="15">
        <f>VLOOKUP($B102,_projections!$A$12:$BT$40,N$21+$A102-1,FALSE)</f>
        <v>3.7372809311492179E-2</v>
      </c>
      <c r="O102" s="15">
        <f>VLOOKUP($B102,_projections!$A$12:$BT$40,O$21+$A102-1,FALSE)</f>
        <v>2.4915206207661456E-2</v>
      </c>
      <c r="P102" s="15">
        <f>VLOOKUP($B102,_projections!$A$12:$BT$40,P$21+$A102-1,FALSE)</f>
        <v>0</v>
      </c>
      <c r="Q102" s="15"/>
      <c r="R102" s="115">
        <f t="shared" si="7"/>
        <v>1</v>
      </c>
    </row>
    <row r="103" spans="1:18" ht="15.6" thickTop="1" thickBot="1" x14ac:dyDescent="0.35">
      <c r="A103">
        <v>44</v>
      </c>
      <c r="B103" t="s">
        <v>8</v>
      </c>
      <c r="C103">
        <f t="shared" si="5"/>
        <v>3</v>
      </c>
      <c r="D103" s="15">
        <f>VLOOKUP($B103,_projections!$A$12:$BT$40,D$21+$A103-1,FALSE)</f>
        <v>4.3469529354295502E-2</v>
      </c>
      <c r="E103" s="15">
        <f>VLOOKUP($B103,_projections!$A$12:$BT$40,E$21+$A103-1,FALSE)</f>
        <v>0.31560126904572555</v>
      </c>
      <c r="F103" s="15">
        <f>VLOOKUP($B103,_projections!$A$12:$BT$40,F$21+$A103-1,FALSE)</f>
        <v>5.4157209682285674E-4</v>
      </c>
      <c r="G103" s="15">
        <f>VLOOKUP($B103,_projections!$A$12:$BT$40,G$21+$A103-1,FALSE)</f>
        <v>1.3580972852405646E-5</v>
      </c>
      <c r="H103" s="15">
        <f>VLOOKUP($B103,_projections!$A$12:$BT$40,H$21+$A103-1,FALSE)</f>
        <v>7.3405581002550568E-2</v>
      </c>
      <c r="I103" s="15">
        <f>VLOOKUP($B103,_projections!$A$12:$BT$40,I$21+$A103-1,FALSE)</f>
        <v>0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0.25556850194710368</v>
      </c>
      <c r="M103" s="15">
        <f>VLOOKUP($B103,_projections!$A$12:$BT$40,M$21+$A103-1,FALSE)</f>
        <v>0.22331326837758875</v>
      </c>
      <c r="N103" s="15">
        <f>VLOOKUP($B103,_projections!$A$12:$BT$40,N$21+$A103-1,FALSE)</f>
        <v>5.2852018321836405E-2</v>
      </c>
      <c r="O103" s="15">
        <f>VLOOKUP($B103,_projections!$A$12:$BT$40,O$21+$A103-1,FALSE)</f>
        <v>3.5234678881224273E-2</v>
      </c>
      <c r="P103" s="15">
        <f>VLOOKUP($B103,_projections!$A$12:$BT$40,P$21+$A103-1,FALSE)</f>
        <v>0</v>
      </c>
      <c r="Q103" s="15"/>
      <c r="R103" s="115">
        <f t="shared" si="7"/>
        <v>0.99999999999999989</v>
      </c>
    </row>
    <row r="104" spans="1:18" ht="15.6" thickTop="1" thickBot="1" x14ac:dyDescent="0.35">
      <c r="A104">
        <v>44</v>
      </c>
      <c r="B104" t="s">
        <v>6</v>
      </c>
      <c r="C104">
        <f t="shared" si="5"/>
        <v>3</v>
      </c>
      <c r="D104" s="15">
        <f>VLOOKUP($B104,_projections!$A$12:$BT$40,D$21+$A104-1,FALSE)</f>
        <v>1.6815098116769442E-2</v>
      </c>
      <c r="E104" s="15">
        <f>VLOOKUP($B104,_projections!$A$12:$BT$40,E$21+$A104-1,FALSE)</f>
        <v>8.3735604162508429E-2</v>
      </c>
      <c r="F104" s="15">
        <f>VLOOKUP($B104,_projections!$A$12:$BT$40,F$21+$A104-1,FALSE)</f>
        <v>2.2565890104159492E-3</v>
      </c>
      <c r="G104" s="15">
        <f>VLOOKUP($B104,_projections!$A$12:$BT$40,G$21+$A104-1,FALSE)</f>
        <v>5.1590257817568028E-2</v>
      </c>
      <c r="H104" s="15">
        <f>VLOOKUP($B104,_projections!$A$12:$BT$40,H$21+$A104-1,FALSE)</f>
        <v>7.8001513459907204E-2</v>
      </c>
      <c r="I104" s="15">
        <f>VLOOKUP($B104,_projections!$A$12:$BT$40,I$21+$A104-1,FALSE)</f>
        <v>0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0.43682483168497782</v>
      </c>
      <c r="M104" s="15">
        <f>VLOOKUP($B104,_projections!$A$12:$BT$40,M$21+$A104-1,FALSE)</f>
        <v>0.2358982466911885</v>
      </c>
      <c r="N104" s="15">
        <f>VLOOKUP($B104,_projections!$A$12:$BT$40,N$21+$A104-1,FALSE)</f>
        <v>5.616108969113319E-2</v>
      </c>
      <c r="O104" s="15">
        <f>VLOOKUP($B104,_projections!$A$12:$BT$40,O$21+$A104-1,FALSE)</f>
        <v>3.8716769365531339E-2</v>
      </c>
      <c r="P104" s="15">
        <f>VLOOKUP($B104,_projections!$A$12:$BT$40,P$21+$A104-1,FALSE)</f>
        <v>0</v>
      </c>
      <c r="Q104" s="15"/>
      <c r="R104" s="115">
        <f t="shared" si="7"/>
        <v>1</v>
      </c>
    </row>
    <row r="105" spans="1:18" ht="15.6" thickTop="1" thickBot="1" x14ac:dyDescent="0.35">
      <c r="A105">
        <v>44</v>
      </c>
      <c r="B105" t="s">
        <v>21</v>
      </c>
      <c r="C105">
        <f t="shared" si="5"/>
        <v>3</v>
      </c>
      <c r="D105" s="15">
        <f>VLOOKUP($B105,_projections!$A$12:$BT$40,D$21+$A105-1,FALSE)</f>
        <v>3.3534687046851502E-2</v>
      </c>
      <c r="E105" s="15">
        <f>VLOOKUP($B105,_projections!$A$12:$BT$40,E$21+$A105-1,FALSE)</f>
        <v>5.9643974404211562E-2</v>
      </c>
      <c r="F105" s="15">
        <f>VLOOKUP($B105,_projections!$A$12:$BT$40,F$21+$A105-1,FALSE)</f>
        <v>2.0083447926548186E-2</v>
      </c>
      <c r="G105" s="15">
        <f>VLOOKUP($B105,_projections!$A$12:$BT$40,G$21+$A105-1,FALSE)</f>
        <v>0</v>
      </c>
      <c r="H105" s="15">
        <f>VLOOKUP($B105,_projections!$A$12:$BT$40,H$21+$A105-1,FALSE)</f>
        <v>1.8508151612497803E-2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0</v>
      </c>
      <c r="L105" s="15">
        <f>VLOOKUP($B105,_projections!$A$12:$BT$40,L$21+$A105-1,FALSE)</f>
        <v>0.79049550223740028</v>
      </c>
      <c r="M105" s="15">
        <f>VLOOKUP($B105,_projections!$A$12:$BT$40,M$21+$A105-1,FALSE)</f>
        <v>5.5524454837493409E-2</v>
      </c>
      <c r="N105" s="15">
        <f>VLOOKUP($B105,_projections!$A$12:$BT$40,N$21+$A105-1,FALSE)</f>
        <v>1.3325869160998417E-2</v>
      </c>
      <c r="O105" s="15">
        <f>VLOOKUP($B105,_projections!$A$12:$BT$40,O$21+$A105-1,FALSE)</f>
        <v>8.8839127739989438E-3</v>
      </c>
      <c r="P105" s="15">
        <f>VLOOKUP($B105,_projections!$A$12:$BT$40,P$21+$A105-1,FALSE)</f>
        <v>0</v>
      </c>
      <c r="Q105" s="15"/>
      <c r="R105" s="115">
        <f t="shared" si="7"/>
        <v>1</v>
      </c>
    </row>
    <row r="106" spans="1:18" ht="15.6" thickTop="1" thickBot="1" x14ac:dyDescent="0.35">
      <c r="A106">
        <v>44</v>
      </c>
      <c r="B106" t="s">
        <v>10</v>
      </c>
      <c r="C106">
        <f t="shared" si="5"/>
        <v>3</v>
      </c>
      <c r="D106" s="15">
        <f>VLOOKUP($B106,_projections!$A$12:$BT$40,D$21+$A106-1,FALSE)</f>
        <v>2.7850919121713613E-2</v>
      </c>
      <c r="E106" s="15">
        <f>VLOOKUP($B106,_projections!$A$12:$BT$40,E$21+$A106-1,FALSE)</f>
        <v>0.14460095974944298</v>
      </c>
      <c r="F106" s="15">
        <f>VLOOKUP($B106,_projections!$A$12:$BT$40,F$21+$A106-1,FALSE)</f>
        <v>0</v>
      </c>
      <c r="G106" s="15">
        <f>VLOOKUP($B106,_projections!$A$12:$BT$40,G$21+$A106-1,FALSE)</f>
        <v>5.8018305158226609E-4</v>
      </c>
      <c r="H106" s="15">
        <f>VLOOKUP($B106,_projections!$A$12:$BT$40,H$21+$A106-1,FALSE)</f>
        <v>3.4220785874865031E-2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0.64665811965634257</v>
      </c>
      <c r="M106" s="15">
        <f>VLOOKUP($B106,_projections!$A$12:$BT$40,M$21+$A106-1,FALSE)</f>
        <v>0.10266235762459509</v>
      </c>
      <c r="N106" s="15">
        <f>VLOOKUP($B106,_projections!$A$12:$BT$40,N$21+$A106-1,FALSE)</f>
        <v>2.4638965829902819E-2</v>
      </c>
      <c r="O106" s="15">
        <f>VLOOKUP($B106,_projections!$A$12:$BT$40,O$21+$A106-1,FALSE)</f>
        <v>1.8787709091555607E-2</v>
      </c>
      <c r="P106" s="15">
        <f>VLOOKUP($B106,_projections!$A$12:$BT$40,P$21+$A106-1,FALSE)</f>
        <v>0</v>
      </c>
      <c r="Q106" s="15"/>
      <c r="R106" s="115">
        <f t="shared" si="7"/>
        <v>0.99999999999999989</v>
      </c>
    </row>
    <row r="107" spans="1:18" ht="15.6" thickTop="1" thickBot="1" x14ac:dyDescent="0.35">
      <c r="A107">
        <v>44</v>
      </c>
      <c r="B107" t="s">
        <v>20</v>
      </c>
      <c r="C107">
        <f t="shared" si="5"/>
        <v>3</v>
      </c>
      <c r="D107" s="15">
        <f>VLOOKUP($B107,_projections!$A$12:$BT$40,D$21+$A107-1,FALSE)</f>
        <v>8.7590987111373905E-2</v>
      </c>
      <c r="E107" s="15">
        <f>VLOOKUP($B107,_projections!$A$12:$BT$40,E$21+$A107-1,FALSE)</f>
        <v>0.29786506177720884</v>
      </c>
      <c r="F107" s="15">
        <f>VLOOKUP($B107,_projections!$A$12:$BT$40,F$21+$A107-1,FALSE)</f>
        <v>0</v>
      </c>
      <c r="G107" s="15">
        <f>VLOOKUP($B107,_projections!$A$12:$BT$40,G$21+$A107-1,FALSE)</f>
        <v>2.6793918961009605E-3</v>
      </c>
      <c r="H107" s="15">
        <f>VLOOKUP($B107,_projections!$A$12:$BT$40,H$21+$A107-1,FALSE)</f>
        <v>7.2161562367108495E-2</v>
      </c>
      <c r="I107" s="15">
        <f>VLOOKUP($B107,_projections!$A$12:$BT$40,I$21+$A107-1,FALSE)</f>
        <v>0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0.23662443490635215</v>
      </c>
      <c r="M107" s="15">
        <f>VLOOKUP($B107,_projections!$A$12:$BT$40,M$21+$A107-1,FALSE)</f>
        <v>0.21648468710132548</v>
      </c>
      <c r="N107" s="15">
        <f>VLOOKUP($B107,_projections!$A$12:$BT$40,N$21+$A107-1,FALSE)</f>
        <v>5.1956324904318105E-2</v>
      </c>
      <c r="O107" s="15">
        <f>VLOOKUP($B107,_projections!$A$12:$BT$40,O$21+$A107-1,FALSE)</f>
        <v>3.4637549936212077E-2</v>
      </c>
      <c r="P107" s="15">
        <f>VLOOKUP($B107,_projections!$A$12:$BT$40,P$21+$A107-1,FALSE)</f>
        <v>0</v>
      </c>
      <c r="Q107" s="15"/>
      <c r="R107" s="115">
        <f t="shared" si="7"/>
        <v>1</v>
      </c>
    </row>
    <row r="108" spans="1:18" ht="15.6" thickTop="1" thickBot="1" x14ac:dyDescent="0.35">
      <c r="A108">
        <v>44</v>
      </c>
      <c r="B108" t="s">
        <v>26</v>
      </c>
      <c r="C108">
        <f t="shared" si="5"/>
        <v>3</v>
      </c>
      <c r="D108" s="15">
        <f>VLOOKUP($B108,_projections!$A$12:$BT$40,D$21+$A108-1,FALSE)</f>
        <v>5.0202352386795206E-2</v>
      </c>
      <c r="E108" s="15">
        <f>VLOOKUP($B108,_projections!$A$12:$BT$40,E$21+$A108-1,FALSE)</f>
        <v>4.4422565078192519E-2</v>
      </c>
      <c r="F108" s="15">
        <f>VLOOKUP($B108,_projections!$A$12:$BT$40,F$21+$A108-1,FALSE)</f>
        <v>6.1117323789756706E-2</v>
      </c>
      <c r="G108" s="15">
        <f>VLOOKUP($B108,_projections!$A$12:$BT$40,G$21+$A108-1,FALSE)</f>
        <v>6.9136758889951338E-5</v>
      </c>
      <c r="H108" s="15">
        <f>VLOOKUP($B108,_projections!$A$12:$BT$40,H$21+$A108-1,FALSE)</f>
        <v>2.4578110198096553E-2</v>
      </c>
      <c r="I108" s="15">
        <f>VLOOKUP($B108,_projections!$A$12:$BT$40,I$21+$A108-1,FALSE)</f>
        <v>0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0.6859369013571619</v>
      </c>
      <c r="M108" s="15">
        <f>VLOOKUP($B108,_projections!$A$12:$BT$40,M$21+$A108-1,FALSE)</f>
        <v>7.373433059428966E-2</v>
      </c>
      <c r="N108" s="15">
        <f>VLOOKUP($B108,_projections!$A$12:$BT$40,N$21+$A108-1,FALSE)</f>
        <v>1.7696239342629514E-2</v>
      </c>
      <c r="O108" s="15">
        <f>VLOOKUP($B108,_projections!$A$12:$BT$40,O$21+$A108-1,FALSE)</f>
        <v>4.2243040494187922E-2</v>
      </c>
      <c r="P108" s="15">
        <f>VLOOKUP($B108,_projections!$A$12:$BT$40,P$21+$A108-1,FALSE)</f>
        <v>0</v>
      </c>
      <c r="Q108" s="15"/>
      <c r="R108" s="115">
        <f t="shared" si="7"/>
        <v>1</v>
      </c>
    </row>
    <row r="109" spans="1:18" ht="15.6" thickTop="1" thickBot="1" x14ac:dyDescent="0.35">
      <c r="A109">
        <v>44</v>
      </c>
      <c r="B109" t="s">
        <v>7</v>
      </c>
      <c r="C109">
        <f t="shared" si="5"/>
        <v>3</v>
      </c>
      <c r="D109" s="15">
        <f>VLOOKUP($B109,_projections!$A$12:$BT$40,D$21+$A109-1,FALSE)</f>
        <v>0.14993713062499983</v>
      </c>
      <c r="E109" s="15">
        <f>VLOOKUP($B109,_projections!$A$12:$BT$40,E$21+$A109-1,FALSE)</f>
        <v>0.1167166796325205</v>
      </c>
      <c r="F109" s="15">
        <f>VLOOKUP($B109,_projections!$A$12:$BT$40,F$21+$A109-1,FALSE)</f>
        <v>6.5758159674095304E-2</v>
      </c>
      <c r="G109" s="15">
        <f>VLOOKUP($B109,_projections!$A$12:$BT$40,G$21+$A109-1,FALSE)</f>
        <v>1.072520764688196E-3</v>
      </c>
      <c r="H109" s="15">
        <f>VLOOKUP($B109,_projections!$A$12:$BT$40,H$21+$A109-1,FALSE)</f>
        <v>4.3566816413595749E-2</v>
      </c>
      <c r="I109" s="15">
        <f>VLOOKUP($B109,_projections!$A$12:$BT$40,I$21+$A109-1,FALSE)</f>
        <v>0</v>
      </c>
      <c r="J109" s="15">
        <f>VLOOKUP($B109,_projections!$A$12:$BT$40,J$21+$A109-1,FALSE)</f>
        <v>0</v>
      </c>
      <c r="K109" s="15">
        <f>VLOOKUP($B109,_projections!$A$12:$BT$40,K$21+$A109-1,FALSE)</f>
        <v>7.4579195497618506E-5</v>
      </c>
      <c r="L109" s="15">
        <f>VLOOKUP($B109,_projections!$A$12:$BT$40,L$21+$A109-1,FALSE)</f>
        <v>0.43816917663461807</v>
      </c>
      <c r="M109" s="15">
        <f>VLOOKUP($B109,_projections!$A$12:$BT$40,M$21+$A109-1,FALSE)</f>
        <v>0.13070044924078725</v>
      </c>
      <c r="N109" s="15">
        <f>VLOOKUP($B109,_projections!$A$12:$BT$40,N$21+$A109-1,FALSE)</f>
        <v>3.1368107817788933E-2</v>
      </c>
      <c r="O109" s="15">
        <f>VLOOKUP($B109,_projections!$A$12:$BT$40,O$21+$A109-1,FALSE)</f>
        <v>2.2636380001408607E-2</v>
      </c>
      <c r="P109" s="15">
        <f>VLOOKUP($B109,_projections!$A$12:$BT$40,P$21+$A109-1,FALSE)</f>
        <v>7.4579195497618506E-5</v>
      </c>
      <c r="Q109" s="15"/>
      <c r="R109" s="115">
        <f t="shared" si="7"/>
        <v>1.0000745791954979</v>
      </c>
    </row>
    <row r="110" spans="1:18" ht="15.6" thickTop="1" thickBot="1" x14ac:dyDescent="0.35">
      <c r="A110">
        <v>44</v>
      </c>
      <c r="B110" t="s">
        <v>9</v>
      </c>
      <c r="C110">
        <f t="shared" si="5"/>
        <v>3</v>
      </c>
      <c r="D110" s="15">
        <f>VLOOKUP($B110,_projections!$A$12:$BT$40,D$21+$A110-1,FALSE)</f>
        <v>0.64016959695478204</v>
      </c>
      <c r="E110" s="15">
        <f>VLOOKUP($B110,_projections!$A$12:$BT$40,E$21+$A110-1,FALSE)</f>
        <v>4.0059507265355039E-3</v>
      </c>
      <c r="F110" s="15">
        <f>VLOOKUP($B110,_projections!$A$12:$BT$40,F$21+$A110-1,FALSE)</f>
        <v>5.0227199015294537E-3</v>
      </c>
      <c r="G110" s="15">
        <f>VLOOKUP($B110,_projections!$A$12:$BT$40,G$21+$A110-1,FALSE)</f>
        <v>0</v>
      </c>
      <c r="H110" s="15">
        <f>VLOOKUP($B110,_projections!$A$12:$BT$40,H$21+$A110-1,FALSE)</f>
        <v>2.0959413958007941E-3</v>
      </c>
      <c r="I110" s="15">
        <f>VLOOKUP($B110,_projections!$A$12:$BT$40,I$21+$A110-1,FALSE)</f>
        <v>1.0910108077281322E-2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0.32899272908170746</v>
      </c>
      <c r="M110" s="15">
        <f>VLOOKUP($B110,_projections!$A$12:$BT$40,M$21+$A110-1,FALSE)</f>
        <v>6.2878241874023827E-3</v>
      </c>
      <c r="N110" s="15">
        <f>VLOOKUP($B110,_projections!$A$12:$BT$40,N$21+$A110-1,FALSE)</f>
        <v>1.5090778049765717E-3</v>
      </c>
      <c r="O110" s="15">
        <f>VLOOKUP($B110,_projections!$A$12:$BT$40,O$21+$A110-1,FALSE)</f>
        <v>1.006051869984381E-3</v>
      </c>
      <c r="P110" s="15">
        <f>VLOOKUP($B110,_projections!$A$12:$BT$40,P$21+$A110-1,FALSE)</f>
        <v>0</v>
      </c>
      <c r="Q110" s="15"/>
      <c r="R110" s="115">
        <f t="shared" si="7"/>
        <v>1</v>
      </c>
    </row>
    <row r="111" spans="1:18" ht="15.6" thickTop="1" thickBot="1" x14ac:dyDescent="0.35">
      <c r="A111">
        <v>44</v>
      </c>
      <c r="B111" t="s">
        <v>14</v>
      </c>
      <c r="C111">
        <f t="shared" si="5"/>
        <v>3</v>
      </c>
      <c r="D111" s="15">
        <f>VLOOKUP($B111,_projections!$A$12:$BT$40,D$21+$A111-1,FALSE)</f>
        <v>7.8219880983012163E-2</v>
      </c>
      <c r="E111" s="15">
        <f>VLOOKUP($B111,_projections!$A$12:$BT$40,E$21+$A111-1,FALSE)</f>
        <v>8.9294801342377994E-2</v>
      </c>
      <c r="F111" s="15">
        <f>VLOOKUP($B111,_projections!$A$12:$BT$40,F$21+$A111-1,FALSE)</f>
        <v>0.17464018026247111</v>
      </c>
      <c r="G111" s="15">
        <f>VLOOKUP($B111,_projections!$A$12:$BT$40,G$21+$A111-1,FALSE)</f>
        <v>1.5063649114467566E-4</v>
      </c>
      <c r="H111" s="15">
        <f>VLOOKUP($B111,_projections!$A$12:$BT$40,H$21+$A111-1,FALSE)</f>
        <v>6.1440086782234879E-2</v>
      </c>
      <c r="I111" s="15">
        <f>VLOOKUP($B111,_projections!$A$12:$BT$40,I$21+$A111-1,FALSE)</f>
        <v>0</v>
      </c>
      <c r="J111" s="15">
        <f>VLOOKUP($B111,_projections!$A$12:$BT$40,J$21+$A111-1,FALSE)</f>
        <v>0</v>
      </c>
      <c r="K111" s="15">
        <f>VLOOKUP($B111,_projections!$A$12:$BT$40,K$21+$A111-1,FALSE)</f>
        <v>0</v>
      </c>
      <c r="L111" s="15">
        <f>VLOOKUP($B111,_projections!$A$12:$BT$40,L$21+$A111-1,FALSE)</f>
        <v>0.27486675427835627</v>
      </c>
      <c r="M111" s="15">
        <f>VLOOKUP($B111,_projections!$A$12:$BT$40,M$21+$A111-1,FALSE)</f>
        <v>0.2054333588050434</v>
      </c>
      <c r="N111" s="15">
        <f>VLOOKUP($B111,_projections!$A$12:$BT$40,N$21+$A111-1,FALSE)</f>
        <v>6.5349960941547894E-2</v>
      </c>
      <c r="O111" s="15">
        <f>VLOOKUP($B111,_projections!$A$12:$BT$40,O$21+$A111-1,FALSE)</f>
        <v>5.060434011381152E-2</v>
      </c>
      <c r="P111" s="15">
        <f>VLOOKUP($B111,_projections!$A$12:$BT$40,P$21+$A111-1,FALSE)</f>
        <v>0</v>
      </c>
      <c r="Q111" s="15"/>
      <c r="R111" s="115">
        <f t="shared" si="7"/>
        <v>1</v>
      </c>
    </row>
    <row r="112" spans="1:18" ht="15.6" thickTop="1" thickBot="1" x14ac:dyDescent="0.35">
      <c r="A112">
        <v>44</v>
      </c>
      <c r="B112" t="s">
        <v>4</v>
      </c>
      <c r="C112">
        <f t="shared" si="5"/>
        <v>3</v>
      </c>
      <c r="D112" s="15">
        <f>VLOOKUP($B112,_projections!$A$12:$BT$40,D$21+$A112-1,FALSE)</f>
        <v>0.11387300552102017</v>
      </c>
      <c r="E112" s="15">
        <f>VLOOKUP($B112,_projections!$A$12:$BT$40,E$21+$A112-1,FALSE)</f>
        <v>0.26001726158329791</v>
      </c>
      <c r="F112" s="15">
        <f>VLOOKUP($B112,_projections!$A$12:$BT$40,F$21+$A112-1,FALSE)</f>
        <v>2.4670077898707232E-2</v>
      </c>
      <c r="G112" s="15">
        <f>VLOOKUP($B112,_projections!$A$12:$BT$40,G$21+$A112-1,FALSE)</f>
        <v>2.2026952104722964E-3</v>
      </c>
      <c r="H112" s="15">
        <f>VLOOKUP($B112,_projections!$A$12:$BT$40,H$21+$A112-1,FALSE)</f>
        <v>6.8566164491532536E-2</v>
      </c>
      <c r="I112" s="15">
        <f>VLOOKUP($B112,_projections!$A$12:$BT$40,I$21+$A112-1,FALSE)</f>
        <v>0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0.24083853594668461</v>
      </c>
      <c r="M112" s="15">
        <f>VLOOKUP($B112,_projections!$A$12:$BT$40,M$21+$A112-1,FALSE)</f>
        <v>0.20731329450995994</v>
      </c>
      <c r="N112" s="15">
        <f>VLOOKUP($B112,_projections!$A$12:$BT$40,N$21+$A112-1,FALSE)</f>
        <v>4.9367638433903425E-2</v>
      </c>
      <c r="O112" s="15">
        <f>VLOOKUP($B112,_projections!$A$12:$BT$40,O$21+$A112-1,FALSE)</f>
        <v>3.2911758955935615E-2</v>
      </c>
      <c r="P112" s="15">
        <f>VLOOKUP($B112,_projections!$A$12:$BT$40,P$21+$A112-1,FALSE)</f>
        <v>0</v>
      </c>
      <c r="Q112" s="15"/>
      <c r="R112" s="115">
        <f t="shared" si="7"/>
        <v>0.9997604325515137</v>
      </c>
    </row>
    <row r="113" spans="1:23" ht="15.6" thickTop="1" thickBot="1" x14ac:dyDescent="0.35">
      <c r="A113">
        <v>58</v>
      </c>
      <c r="B113" t="s">
        <v>12</v>
      </c>
      <c r="C113">
        <f t="shared" si="5"/>
        <v>4</v>
      </c>
      <c r="D113" s="15">
        <f>VLOOKUP($B113,_projections!$A$12:$BT$40,D$21+$A113-1,FALSE)</f>
        <v>8.7232946962002761E-2</v>
      </c>
      <c r="E113" s="15">
        <f>VLOOKUP($B113,_projections!$A$12:$BT$40,E$21+$A113-1,FALSE)</f>
        <v>1.4614804499688773E-2</v>
      </c>
      <c r="F113" s="15">
        <f>VLOOKUP($B113,_projections!$A$12:$BT$40,F$21+$A113-1,FALSE)</f>
        <v>1.1173995986802809E-2</v>
      </c>
      <c r="G113" s="15">
        <f>VLOOKUP($B113,_projections!$A$12:$BT$40,G$21+$A113-1,FALSE)</f>
        <v>3.0282545082172587E-4</v>
      </c>
      <c r="H113" s="15">
        <f>VLOOKUP($B113,_projections!$A$12:$BT$40,H$21+$A113-1,FALSE)</f>
        <v>7.4361133921342859E-2</v>
      </c>
      <c r="I113" s="15">
        <f>VLOOKUP($B113,_projections!$A$12:$BT$40,I$21+$A113-1,FALSE)</f>
        <v>2.1592305123067115E-4</v>
      </c>
      <c r="J113" s="15">
        <f>VLOOKUP($B113,_projections!$A$12:$BT$40,J$21+$A113-1,FALSE)</f>
        <v>0</v>
      </c>
      <c r="K113" s="15">
        <f>VLOOKUP($B113,_projections!$A$12:$BT$40,K$21+$A113-1,FALSE)</f>
        <v>0</v>
      </c>
      <c r="L113" s="15">
        <f>VLOOKUP($B113,_projections!$A$12:$BT$40,L$21+$A113-1,FALSE)</f>
        <v>0.47065416153431844</v>
      </c>
      <c r="M113" s="15">
        <f>VLOOKUP($B113,_projections!$A$12:$BT$40,M$21+$A113-1,FALSE)</f>
        <v>0.24229603003200145</v>
      </c>
      <c r="N113" s="15">
        <f>VLOOKUP($B113,_projections!$A$12:$BT$40,N$21+$A113-1,FALSE)</f>
        <v>5.9488907137074283E-2</v>
      </c>
      <c r="O113" s="15">
        <f>VLOOKUP($B113,_projections!$A$12:$BT$40,O$21+$A113-1,FALSE)</f>
        <v>3.9659271424716189E-2</v>
      </c>
      <c r="P113" s="15">
        <f>VLOOKUP($B113,_projections!$A$12:$BT$40,P$21+$A113-1,FALSE)</f>
        <v>0</v>
      </c>
      <c r="Q113" s="15"/>
      <c r="R113" s="115">
        <f t="shared" si="7"/>
        <v>1</v>
      </c>
      <c r="T113" s="17"/>
      <c r="U113" s="17"/>
      <c r="V113" s="17"/>
      <c r="W113" s="17"/>
    </row>
    <row r="114" spans="1:23" ht="15.6" thickTop="1" thickBot="1" x14ac:dyDescent="0.35">
      <c r="A114">
        <v>58</v>
      </c>
      <c r="B114" t="s">
        <v>1</v>
      </c>
      <c r="C114">
        <f t="shared" si="5"/>
        <v>4</v>
      </c>
      <c r="D114" s="15">
        <f>VLOOKUP($B114,_projections!$A$12:$BT$40,D$21+$A114-1,FALSE)</f>
        <v>4.9650493882408255E-2</v>
      </c>
      <c r="E114" s="15">
        <f>VLOOKUP($B114,_projections!$A$12:$BT$40,E$21+$A114-1,FALSE)</f>
        <v>2.3593233965304976E-2</v>
      </c>
      <c r="F114" s="15">
        <f>VLOOKUP($B114,_projections!$A$12:$BT$40,F$21+$A114-1,FALSE)</f>
        <v>1.8432698247116307E-2</v>
      </c>
      <c r="G114" s="15">
        <f>VLOOKUP($B114,_projections!$A$12:$BT$40,G$21+$A114-1,FALSE)</f>
        <v>1.0348741604177666E-3</v>
      </c>
      <c r="H114" s="15">
        <f>VLOOKUP($B114,_projections!$A$12:$BT$40,H$21+$A114-1,FALSE)</f>
        <v>0.12272329816259117</v>
      </c>
      <c r="I114" s="15">
        <f>VLOOKUP($B114,_projections!$A$12:$BT$40,I$21+$A114-1,FALSE)</f>
        <v>0</v>
      </c>
      <c r="J114" s="15">
        <f>VLOOKUP($B114,_projections!$A$12:$BT$40,J$21+$A114-1,FALSE)</f>
        <v>0</v>
      </c>
      <c r="K114" s="15">
        <f>VLOOKUP($B114,_projections!$A$12:$BT$40,K$21+$A114-1,FALSE)</f>
        <v>3.6365308234936152E-5</v>
      </c>
      <c r="L114" s="15">
        <f>VLOOKUP($B114,_projections!$A$12:$BT$40,L$21+$A114-1,FALSE)</f>
        <v>0.24974552343187162</v>
      </c>
      <c r="M114" s="15">
        <f>VLOOKUP($B114,_projections!$A$12:$BT$40,M$21+$A114-1,FALSE)</f>
        <v>0.37115244862526664</v>
      </c>
      <c r="N114" s="15">
        <f>VLOOKUP($B114,_projections!$A$12:$BT$40,N$21+$A114-1,FALSE)</f>
        <v>9.8178638530072956E-2</v>
      </c>
      <c r="O114" s="15">
        <f>VLOOKUP($B114,_projections!$A$12:$BT$40,O$21+$A114-1,FALSE)</f>
        <v>6.5452425686715304E-2</v>
      </c>
      <c r="P114" s="15">
        <f>VLOOKUP($B114,_projections!$A$12:$BT$40,P$21+$A114-1,FALSE)</f>
        <v>3.6365308234936152E-5</v>
      </c>
      <c r="Q114" s="15"/>
      <c r="R114" s="115">
        <f t="shared" si="7"/>
        <v>1.0000363653082349</v>
      </c>
    </row>
    <row r="115" spans="1:23" ht="15.6" thickTop="1" thickBot="1" x14ac:dyDescent="0.35">
      <c r="A115">
        <v>58</v>
      </c>
      <c r="B115" t="s">
        <v>19</v>
      </c>
      <c r="C115">
        <f t="shared" si="5"/>
        <v>4</v>
      </c>
      <c r="D115" s="15">
        <f>VLOOKUP($B115,_projections!$A$12:$BT$40,D$21+$A115-1,FALSE)</f>
        <v>0.10022565767354097</v>
      </c>
      <c r="E115" s="15">
        <f>VLOOKUP($B115,_projections!$A$12:$BT$40,E$21+$A115-1,FALSE)</f>
        <v>1.5879719791596721E-3</v>
      </c>
      <c r="F115" s="15">
        <f>VLOOKUP($B115,_projections!$A$12:$BT$40,F$21+$A115-1,FALSE)</f>
        <v>0</v>
      </c>
      <c r="G115" s="15">
        <f>VLOOKUP($B115,_projections!$A$12:$BT$40,G$21+$A115-1,FALSE)</f>
        <v>8.7678533845371026E-3</v>
      </c>
      <c r="H115" s="15">
        <f>VLOOKUP($B115,_projections!$A$12:$BT$40,H$21+$A115-1,FALSE)</f>
        <v>2.9514102286535775E-2</v>
      </c>
      <c r="I115" s="15">
        <f>VLOOKUP($B115,_projections!$A$12:$BT$40,I$21+$A115-1,FALSE)</f>
        <v>0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0.73200997143457147</v>
      </c>
      <c r="M115" s="15">
        <f>VLOOKUP($B115,_projections!$A$12:$BT$40,M$21+$A115-1,FALSE)</f>
        <v>8.8542306859607317E-2</v>
      </c>
      <c r="N115" s="15">
        <f>VLOOKUP($B115,_projections!$A$12:$BT$40,N$21+$A115-1,FALSE)</f>
        <v>2.3611281829228621E-2</v>
      </c>
      <c r="O115" s="15">
        <f>VLOOKUP($B115,_projections!$A$12:$BT$40,O$21+$A115-1,FALSE)</f>
        <v>1.5740854552819081E-2</v>
      </c>
      <c r="P115" s="15">
        <f>VLOOKUP($B115,_projections!$A$12:$BT$40,P$21+$A115-1,FALSE)</f>
        <v>0</v>
      </c>
      <c r="Q115" s="15"/>
      <c r="R115" s="115">
        <f t="shared" si="7"/>
        <v>1</v>
      </c>
    </row>
    <row r="116" spans="1:23" ht="15.6" thickTop="1" thickBot="1" x14ac:dyDescent="0.35">
      <c r="A116">
        <v>58</v>
      </c>
      <c r="B116" t="s">
        <v>22</v>
      </c>
      <c r="C116">
        <f t="shared" si="5"/>
        <v>4</v>
      </c>
      <c r="D116" s="15">
        <f>VLOOKUP($B116,_projections!$A$12:$BT$40,D$21+$A116-1,FALSE)</f>
        <v>1.9991022033951627E-2</v>
      </c>
      <c r="E116" s="15">
        <f>VLOOKUP($B116,_projections!$A$12:$BT$40,E$21+$A116-1,FALSE)</f>
        <v>1.2025115719287232E-2</v>
      </c>
      <c r="F116" s="15">
        <f>VLOOKUP($B116,_projections!$A$12:$BT$40,F$21+$A116-1,FALSE)</f>
        <v>2.597442253550917E-3</v>
      </c>
      <c r="G116" s="15">
        <f>VLOOKUP($B116,_projections!$A$12:$BT$40,G$21+$A116-1,FALSE)</f>
        <v>1.6326323401224052E-4</v>
      </c>
      <c r="H116" s="15">
        <f>VLOOKUP($B116,_projections!$A$12:$BT$40,H$21+$A116-1,FALSE)</f>
        <v>4.2139590439523568E-2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0.7404786744150722</v>
      </c>
      <c r="M116" s="15">
        <f>VLOOKUP($B116,_projections!$A$12:$BT$40,M$21+$A116-1,FALSE)</f>
        <v>0.12641877131857071</v>
      </c>
      <c r="N116" s="15">
        <f>VLOOKUP($B116,_projections!$A$12:$BT$40,N$21+$A116-1,FALSE)</f>
        <v>3.3711672351618857E-2</v>
      </c>
      <c r="O116" s="15">
        <f>VLOOKUP($B116,_projections!$A$12:$BT$40,O$21+$A116-1,FALSE)</f>
        <v>2.247444823441257E-2</v>
      </c>
      <c r="P116" s="15">
        <f>VLOOKUP($B116,_projections!$A$12:$BT$40,P$21+$A116-1,FALSE)</f>
        <v>0</v>
      </c>
      <c r="Q116" s="15"/>
      <c r="R116" s="115">
        <f t="shared" si="7"/>
        <v>1</v>
      </c>
    </row>
    <row r="117" spans="1:23" ht="15.6" thickTop="1" thickBot="1" x14ac:dyDescent="0.35">
      <c r="A117">
        <v>58</v>
      </c>
      <c r="B117" t="s">
        <v>28</v>
      </c>
      <c r="C117">
        <f t="shared" si="5"/>
        <v>4</v>
      </c>
      <c r="D117" s="15">
        <f>VLOOKUP($B117,_projections!$A$12:$BT$40,D$21+$A117-1,FALSE)</f>
        <v>0.14689389023811067</v>
      </c>
      <c r="E117" s="15">
        <f>VLOOKUP($B117,_projections!$A$12:$BT$40,E$21+$A117-1,FALSE)</f>
        <v>5.2081622635130557E-3</v>
      </c>
      <c r="F117" s="15">
        <f>VLOOKUP($B117,_projections!$A$12:$BT$40,F$21+$A117-1,FALSE)</f>
        <v>3.3820477308408814E-2</v>
      </c>
      <c r="G117" s="15">
        <f>VLOOKUP($B117,_projections!$A$12:$BT$40,G$21+$A117-1,FALSE)</f>
        <v>0</v>
      </c>
      <c r="H117" s="15">
        <f>VLOOKUP($B117,_projections!$A$12:$BT$40,H$21+$A117-1,FALSE)</f>
        <v>0.11123162277997721</v>
      </c>
      <c r="I117" s="15">
        <f>VLOOKUP($B117,_projections!$A$12:$BT$40,I$21+$A117-1,FALSE)</f>
        <v>0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0.20762769178466936</v>
      </c>
      <c r="M117" s="15">
        <f>VLOOKUP($B117,_projections!$A$12:$BT$40,M$21+$A117-1,FALSE)</f>
        <v>0.33369486833993162</v>
      </c>
      <c r="N117" s="15">
        <f>VLOOKUP($B117,_projections!$A$12:$BT$40,N$21+$A117-1,FALSE)</f>
        <v>8.8985298223981768E-2</v>
      </c>
      <c r="O117" s="15">
        <f>VLOOKUP($B117,_projections!$A$12:$BT$40,O$21+$A117-1,FALSE)</f>
        <v>7.2537989061407612E-2</v>
      </c>
      <c r="P117" s="15">
        <f>VLOOKUP($B117,_projections!$A$12:$BT$40,P$21+$A117-1,FALSE)</f>
        <v>0</v>
      </c>
      <c r="Q117" s="15"/>
      <c r="R117" s="115">
        <f t="shared" si="7"/>
        <v>1</v>
      </c>
    </row>
    <row r="118" spans="1:23" ht="15.6" thickTop="1" thickBot="1" x14ac:dyDescent="0.35">
      <c r="A118">
        <v>58</v>
      </c>
      <c r="B118" t="s">
        <v>13</v>
      </c>
      <c r="C118">
        <f t="shared" si="5"/>
        <v>4</v>
      </c>
      <c r="D118" s="15">
        <f>VLOOKUP($B118,_projections!$A$12:$BT$40,D$21+$A118-1,FALSE)</f>
        <v>6.1161354569855622E-2</v>
      </c>
      <c r="E118" s="15">
        <f>VLOOKUP($B118,_projections!$A$12:$BT$40,E$21+$A118-1,FALSE)</f>
        <v>1.7914095442521698E-2</v>
      </c>
      <c r="F118" s="15">
        <f>VLOOKUP($B118,_projections!$A$12:$BT$40,F$21+$A118-1,FALSE)</f>
        <v>0</v>
      </c>
      <c r="G118" s="15">
        <f>VLOOKUP($B118,_projections!$A$12:$BT$40,G$21+$A118-1,FALSE)</f>
        <v>1.0436639419036447E-2</v>
      </c>
      <c r="H118" s="15">
        <f>VLOOKUP($B118,_projections!$A$12:$BT$40,H$21+$A118-1,FALSE)</f>
        <v>8.0799594355440638E-2</v>
      </c>
      <c r="I118" s="15">
        <f>VLOOKUP($B118,_projections!$A$12:$BT$40,I$21+$A118-1,FALSE)</f>
        <v>0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0.47104968400280034</v>
      </c>
      <c r="M118" s="15">
        <f>VLOOKUP($B118,_projections!$A$12:$BT$40,M$21+$A118-1,FALSE)</f>
        <v>0.2509058397364245</v>
      </c>
      <c r="N118" s="15">
        <f>VLOOKUP($B118,_projections!$A$12:$BT$40,N$21+$A118-1,FALSE)</f>
        <v>6.463967548435251E-2</v>
      </c>
      <c r="O118" s="15">
        <f>VLOOKUP($B118,_projections!$A$12:$BT$40,O$21+$A118-1,FALSE)</f>
        <v>4.3093116989568345E-2</v>
      </c>
      <c r="P118" s="15">
        <f>VLOOKUP($B118,_projections!$A$12:$BT$40,P$21+$A118-1,FALSE)</f>
        <v>0</v>
      </c>
      <c r="Q118" s="15"/>
      <c r="R118" s="115">
        <f t="shared" si="7"/>
        <v>1.0000000000000002</v>
      </c>
    </row>
    <row r="119" spans="1:23" ht="15.6" thickTop="1" thickBot="1" x14ac:dyDescent="0.35">
      <c r="A119">
        <v>58</v>
      </c>
      <c r="B119" t="s">
        <v>17</v>
      </c>
      <c r="C119">
        <f t="shared" si="5"/>
        <v>4</v>
      </c>
      <c r="D119" s="15">
        <f>VLOOKUP($B119,_projections!$A$12:$BT$40,D$21+$A119-1,FALSE)</f>
        <v>5.9583882750077345E-2</v>
      </c>
      <c r="E119" s="15">
        <f>VLOOKUP($B119,_projections!$A$12:$BT$40,E$21+$A119-1,FALSE)</f>
        <v>1.5250910030783368E-2</v>
      </c>
      <c r="F119" s="15">
        <f>VLOOKUP($B119,_projections!$A$12:$BT$40,F$21+$A119-1,FALSE)</f>
        <v>7.6367599134700773E-3</v>
      </c>
      <c r="G119" s="15">
        <f>VLOOKUP($B119,_projections!$A$12:$BT$40,G$21+$A119-1,FALSE)</f>
        <v>6.7131359072210943E-6</v>
      </c>
      <c r="H119" s="15">
        <f>VLOOKUP($B119,_projections!$A$12:$BT$40,H$21+$A119-1,FALSE)</f>
        <v>6.5248991778457832E-2</v>
      </c>
      <c r="I119" s="15">
        <f>VLOOKUP($B119,_projections!$A$12:$BT$40,I$21+$A119-1,FALSE)</f>
        <v>0</v>
      </c>
      <c r="J119" s="15">
        <f>VLOOKUP($B119,_projections!$A$12:$BT$40,J$21+$A119-1,FALSE)</f>
        <v>0</v>
      </c>
      <c r="K119" s="15">
        <f>VLOOKUP($B119,_projections!$A$12:$BT$40,K$21+$A119-1,FALSE)</f>
        <v>9.9005102314043275E-4</v>
      </c>
      <c r="L119" s="15">
        <f>VLOOKUP($B119,_projections!$A$12:$BT$40,L$21+$A119-1,FALSE)</f>
        <v>0.52281138188720633</v>
      </c>
      <c r="M119" s="15">
        <f>VLOOKUP($B119,_projections!$A$12:$BT$40,M$21+$A119-1,FALSE)</f>
        <v>0.24147265377634708</v>
      </c>
      <c r="N119" s="15">
        <f>VLOOKUP($B119,_projections!$A$12:$BT$40,N$21+$A119-1,FALSE)</f>
        <v>5.2199193422766264E-2</v>
      </c>
      <c r="O119" s="15">
        <f>VLOOKUP($B119,_projections!$A$12:$BT$40,O$21+$A119-1,FALSE)</f>
        <v>3.4799462281844183E-2</v>
      </c>
      <c r="P119" s="15">
        <f>VLOOKUP($B119,_projections!$A$12:$BT$40,P$21+$A119-1,FALSE)</f>
        <v>9.9005102314043275E-4</v>
      </c>
      <c r="Q119" s="15"/>
      <c r="R119" s="115">
        <f t="shared" si="7"/>
        <v>1.0009900510231406</v>
      </c>
    </row>
    <row r="120" spans="1:23" ht="15.6" thickTop="1" thickBot="1" x14ac:dyDescent="0.35">
      <c r="A120">
        <v>58</v>
      </c>
      <c r="B120" t="s">
        <v>25</v>
      </c>
      <c r="C120">
        <f t="shared" ref="C120:C141" si="8">C91+1</f>
        <v>4</v>
      </c>
      <c r="D120" s="15">
        <f>VLOOKUP($B120,_projections!$A$12:$BT$40,D$21+$A120-1,FALSE)</f>
        <v>3.435083280936839E-2</v>
      </c>
      <c r="E120" s="15">
        <f>VLOOKUP($B120,_projections!$A$12:$BT$40,E$21+$A120-1,FALSE)</f>
        <v>5.138203336211216E-3</v>
      </c>
      <c r="F120" s="15">
        <f>VLOOKUP($B120,_projections!$A$12:$BT$40,F$21+$A120-1,FALSE)</f>
        <v>4.5503155251678119E-4</v>
      </c>
      <c r="G120" s="15">
        <f>VLOOKUP($B120,_projections!$A$12:$BT$40,G$21+$A120-1,FALSE)</f>
        <v>1.1164690251758032E-3</v>
      </c>
      <c r="H120" s="15">
        <f>VLOOKUP($B120,_projections!$A$12:$BT$40,H$21+$A120-1,FALSE)</f>
        <v>1.9122656154625814E-2</v>
      </c>
      <c r="I120" s="15">
        <f>VLOOKUP($B120,_projections!$A$12:$BT$40,I$21+$A120-1,FALSE)</f>
        <v>0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0.85695196378539018</v>
      </c>
      <c r="M120" s="15">
        <f>VLOOKUP($B120,_projections!$A$12:$BT$40,M$21+$A120-1,FALSE)</f>
        <v>5.7367968463877442E-2</v>
      </c>
      <c r="N120" s="15">
        <f>VLOOKUP($B120,_projections!$A$12:$BT$40,N$21+$A120-1,FALSE)</f>
        <v>1.5298124923700649E-2</v>
      </c>
      <c r="O120" s="15">
        <f>VLOOKUP($B120,_projections!$A$12:$BT$40,O$21+$A120-1,FALSE)</f>
        <v>1.0198749949133766E-2</v>
      </c>
      <c r="P120" s="15">
        <f>VLOOKUP($B120,_projections!$A$12:$BT$40,P$21+$A120-1,FALSE)</f>
        <v>0</v>
      </c>
      <c r="Q120" s="15"/>
      <c r="R120" s="115">
        <f t="shared" si="7"/>
        <v>1</v>
      </c>
    </row>
    <row r="121" spans="1:23" ht="15.6" thickTop="1" thickBot="1" x14ac:dyDescent="0.35">
      <c r="A121">
        <v>58</v>
      </c>
      <c r="B121" t="s">
        <v>11</v>
      </c>
      <c r="C121">
        <f t="shared" si="8"/>
        <v>4</v>
      </c>
      <c r="D121" s="15">
        <f>VLOOKUP($B121,_projections!$A$12:$BT$40,D$21+$A121-1,FALSE)</f>
        <v>0.32432587539858748</v>
      </c>
      <c r="E121" s="15">
        <f>VLOOKUP($B121,_projections!$A$12:$BT$40,E$21+$A121-1,FALSE)</f>
        <v>5.4472452693663691E-4</v>
      </c>
      <c r="F121" s="15">
        <f>VLOOKUP($B121,_projections!$A$12:$BT$40,F$21+$A121-1,FALSE)</f>
        <v>8.4359886173876464E-3</v>
      </c>
      <c r="G121" s="15">
        <f>VLOOKUP($B121,_projections!$A$12:$BT$40,G$21+$A121-1,FALSE)</f>
        <v>1.0906910458945803E-4</v>
      </c>
      <c r="H121" s="15">
        <f>VLOOKUP($B121,_projections!$A$12:$BT$40,H$21+$A121-1,FALSE)</f>
        <v>2.5905879409404135E-2</v>
      </c>
      <c r="I121" s="15">
        <f>VLOOKUP($B121,_projections!$A$12:$BT$40,I$21+$A121-1,FALSE)</f>
        <v>0</v>
      </c>
      <c r="J121" s="15">
        <f>VLOOKUP($B121,_projections!$A$12:$BT$40,J$21+$A121-1,FALSE)</f>
        <v>8.0552637064659337E-4</v>
      </c>
      <c r="K121" s="15">
        <f>VLOOKUP($B121,_projections!$A$12:$BT$40,K$21+$A121-1,FALSE)</f>
        <v>0</v>
      </c>
      <c r="L121" s="15">
        <f>VLOOKUP($B121,_projections!$A$12:$BT$40,L$21+$A121-1,FALSE)</f>
        <v>0.52761412579836353</v>
      </c>
      <c r="M121" s="15">
        <f>VLOOKUP($B121,_projections!$A$12:$BT$40,M$21+$A121-1,FALSE)</f>
        <v>7.7717638228212399E-2</v>
      </c>
      <c r="N121" s="15">
        <f>VLOOKUP($B121,_projections!$A$12:$BT$40,N$21+$A121-1,FALSE)</f>
        <v>2.072470352752331E-2</v>
      </c>
      <c r="O121" s="15">
        <f>VLOOKUP($B121,_projections!$A$12:$BT$40,O$21+$A121-1,FALSE)</f>
        <v>1.3816469018348874E-2</v>
      </c>
      <c r="P121" s="15">
        <f>VLOOKUP($B121,_projections!$A$12:$BT$40,P$21+$A121-1,FALSE)</f>
        <v>0</v>
      </c>
      <c r="Q121" s="15"/>
      <c r="R121" s="115">
        <f t="shared" si="7"/>
        <v>1</v>
      </c>
    </row>
    <row r="122" spans="1:23" ht="15.6" thickTop="1" thickBot="1" x14ac:dyDescent="0.35">
      <c r="A122">
        <v>58</v>
      </c>
      <c r="B122" t="s">
        <v>3</v>
      </c>
      <c r="C122">
        <f t="shared" si="8"/>
        <v>4</v>
      </c>
      <c r="D122" s="15">
        <f>VLOOKUP($B122,_projections!$A$12:$BT$40,D$21+$A122-1,FALSE)</f>
        <v>0.14343005863490296</v>
      </c>
      <c r="E122" s="15">
        <f>VLOOKUP($B122,_projections!$A$12:$BT$40,E$21+$A122-1,FALSE)</f>
        <v>1.8921754253352172E-2</v>
      </c>
      <c r="F122" s="15">
        <f>VLOOKUP($B122,_projections!$A$12:$BT$40,F$21+$A122-1,FALSE)</f>
        <v>8.9319775552747869E-3</v>
      </c>
      <c r="G122" s="15">
        <f>VLOOKUP($B122,_projections!$A$12:$BT$40,G$21+$A122-1,FALSE)</f>
        <v>7.8917321272760826E-5</v>
      </c>
      <c r="H122" s="15">
        <f>VLOOKUP($B122,_projections!$A$12:$BT$40,H$21+$A122-1,FALSE)</f>
        <v>7.9608050020214122E-2</v>
      </c>
      <c r="I122" s="15">
        <f>VLOOKUP($B122,_projections!$A$12:$BT$40,I$21+$A122-1,FALSE)</f>
        <v>0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0.36379098661253673</v>
      </c>
      <c r="M122" s="15">
        <f>VLOOKUP($B122,_projections!$A$12:$BT$40,M$21+$A122-1,FALSE)</f>
        <v>0.27909418890882759</v>
      </c>
      <c r="N122" s="15">
        <f>VLOOKUP($B122,_projections!$A$12:$BT$40,N$21+$A122-1,FALSE)</f>
        <v>6.3686440016171297E-2</v>
      </c>
      <c r="O122" s="15">
        <f>VLOOKUP($B122,_projections!$A$12:$BT$40,O$21+$A122-1,FALSE)</f>
        <v>4.2457626677447534E-2</v>
      </c>
      <c r="P122" s="15">
        <f>VLOOKUP($B122,_projections!$A$12:$BT$40,P$21+$A122-1,FALSE)</f>
        <v>0</v>
      </c>
      <c r="Q122" s="15"/>
      <c r="R122" s="115">
        <f t="shared" ref="R122:R141" si="9">SUM(D122:Q122)</f>
        <v>1</v>
      </c>
    </row>
    <row r="123" spans="1:23" ht="15.6" thickTop="1" thickBot="1" x14ac:dyDescent="0.35">
      <c r="A123">
        <v>58</v>
      </c>
      <c r="B123" t="s">
        <v>2</v>
      </c>
      <c r="C123">
        <f t="shared" si="8"/>
        <v>4</v>
      </c>
      <c r="D123" s="15">
        <f>VLOOKUP($B123,_projections!$A$12:$BT$40,D$21+$A123-1,FALSE)</f>
        <v>6.9982176422740641E-2</v>
      </c>
      <c r="E123" s="15">
        <f>VLOOKUP($B123,_projections!$A$12:$BT$40,E$21+$A123-1,FALSE)</f>
        <v>2.370956929051796E-2</v>
      </c>
      <c r="F123" s="15">
        <f>VLOOKUP($B123,_projections!$A$12:$BT$40,F$21+$A123-1,FALSE)</f>
        <v>1.5310242454938916E-2</v>
      </c>
      <c r="G123" s="15">
        <f>VLOOKUP($B123,_projections!$A$12:$BT$40,G$21+$A123-1,FALSE)</f>
        <v>7.8901747873230503E-4</v>
      </c>
      <c r="H123" s="15">
        <f>VLOOKUP($B123,_projections!$A$12:$BT$40,H$21+$A123-1,FALSE)</f>
        <v>0.11345516328893905</v>
      </c>
      <c r="I123" s="15">
        <f>VLOOKUP($B123,_projections!$A$12:$BT$40,I$21+$A123-1,FALSE)</f>
        <v>0</v>
      </c>
      <c r="J123" s="15">
        <f>VLOOKUP($B123,_projections!$A$12:$BT$40,J$21+$A123-1,FALSE)</f>
        <v>0</v>
      </c>
      <c r="K123" s="15">
        <f>VLOOKUP($B123,_projections!$A$12:$BT$40,K$21+$A123-1,FALSE)</f>
        <v>0</v>
      </c>
      <c r="L123" s="15">
        <f>VLOOKUP($B123,_projections!$A$12:$BT$40,L$21+$A123-1,FALSE)</f>
        <v>0.28453860373181938</v>
      </c>
      <c r="M123" s="15">
        <f>VLOOKUP($B123,_projections!$A$12:$BT$40,M$21+$A123-1,FALSE)</f>
        <v>0.34036548986681714</v>
      </c>
      <c r="N123" s="15">
        <f>VLOOKUP($B123,_projections!$A$12:$BT$40,N$21+$A123-1,FALSE)</f>
        <v>9.0764130631151241E-2</v>
      </c>
      <c r="O123" s="15">
        <f>VLOOKUP($B123,_projections!$A$12:$BT$40,O$21+$A123-1,FALSE)</f>
        <v>6.1085606834343414E-2</v>
      </c>
      <c r="P123" s="15">
        <f>VLOOKUP($B123,_projections!$A$12:$BT$40,P$21+$A123-1,FALSE)</f>
        <v>0</v>
      </c>
      <c r="Q123" s="15"/>
      <c r="R123" s="115">
        <f t="shared" si="9"/>
        <v>1.0000000000000002</v>
      </c>
    </row>
    <row r="124" spans="1:23" ht="15.6" thickTop="1" thickBot="1" x14ac:dyDescent="0.35">
      <c r="A124">
        <v>58</v>
      </c>
      <c r="B124" t="s">
        <v>16</v>
      </c>
      <c r="C124">
        <f t="shared" si="8"/>
        <v>4</v>
      </c>
      <c r="D124" s="15">
        <f>VLOOKUP($B124,_projections!$A$12:$BT$40,D$21+$A124-1,FALSE)</f>
        <v>4.6061151865040444E-2</v>
      </c>
      <c r="E124" s="15">
        <f>VLOOKUP($B124,_projections!$A$12:$BT$40,E$21+$A124-1,FALSE)</f>
        <v>3.7752890480740827E-3</v>
      </c>
      <c r="F124" s="15">
        <f>VLOOKUP($B124,_projections!$A$12:$BT$40,F$21+$A124-1,FALSE)</f>
        <v>2.3490588248379268E-2</v>
      </c>
      <c r="G124" s="15">
        <f>VLOOKUP($B124,_projections!$A$12:$BT$40,G$21+$A124-1,FALSE)</f>
        <v>1.2183487655203775E-5</v>
      </c>
      <c r="H124" s="15">
        <f>VLOOKUP($B124,_projections!$A$12:$BT$40,H$21+$A124-1,FALSE)</f>
        <v>7.77424732347093E-2</v>
      </c>
      <c r="I124" s="15">
        <f>VLOOKUP($B124,_projections!$A$12:$BT$40,I$21+$A124-1,FALSE)</f>
        <v>0</v>
      </c>
      <c r="J124" s="15">
        <f>VLOOKUP($B124,_projections!$A$12:$BT$40,J$21+$A124-1,FALSE)</f>
        <v>0</v>
      </c>
      <c r="K124" s="15">
        <f>VLOOKUP($B124,_projections!$A$12:$BT$40,K$21+$A124-1,FALSE)</f>
        <v>0</v>
      </c>
      <c r="L124" s="15">
        <f>VLOOKUP($B124,_projections!$A$12:$BT$40,L$21+$A124-1,FALSE)</f>
        <v>0.51195428755557015</v>
      </c>
      <c r="M124" s="15">
        <f>VLOOKUP($B124,_projections!$A$12:$BT$40,M$21+$A124-1,FALSE)</f>
        <v>0.23322741970412791</v>
      </c>
      <c r="N124" s="15">
        <f>VLOOKUP($B124,_projections!$A$12:$BT$40,N$21+$A124-1,FALSE)</f>
        <v>6.2193978587767443E-2</v>
      </c>
      <c r="O124" s="15">
        <f>VLOOKUP($B124,_projections!$A$12:$BT$40,O$21+$A124-1,FALSE)</f>
        <v>4.1542628268675927E-2</v>
      </c>
      <c r="P124" s="15">
        <f>VLOOKUP($B124,_projections!$A$12:$BT$40,P$21+$A124-1,FALSE)</f>
        <v>0</v>
      </c>
      <c r="Q124" s="15"/>
      <c r="R124" s="115">
        <f t="shared" si="9"/>
        <v>0.99999999999999978</v>
      </c>
    </row>
    <row r="125" spans="1:23" ht="15.6" thickTop="1" thickBot="1" x14ac:dyDescent="0.35">
      <c r="A125">
        <v>58</v>
      </c>
      <c r="B125" t="s">
        <v>15</v>
      </c>
      <c r="C125">
        <f t="shared" si="8"/>
        <v>4</v>
      </c>
      <c r="D125" s="15">
        <f>VLOOKUP($B125,_projections!$A$12:$BT$40,D$21+$A125-1,FALSE)</f>
        <v>1.5311711710729868E-2</v>
      </c>
      <c r="E125" s="15">
        <f>VLOOKUP($B125,_projections!$A$12:$BT$40,E$21+$A125-1,FALSE)</f>
        <v>2.4027016264259349E-2</v>
      </c>
      <c r="F125" s="15">
        <f>VLOOKUP($B125,_projections!$A$12:$BT$40,F$21+$A125-1,FALSE)</f>
        <v>8.0169057769103606E-6</v>
      </c>
      <c r="G125" s="15">
        <f>VLOOKUP($B125,_projections!$A$12:$BT$40,G$21+$A125-1,FALSE)</f>
        <v>1.5264632558269317E-3</v>
      </c>
      <c r="H125" s="15">
        <f>VLOOKUP($B125,_projections!$A$12:$BT$40,H$21+$A125-1,FALSE)</f>
        <v>7.2850264813710014E-2</v>
      </c>
      <c r="I125" s="15">
        <f>VLOOKUP($B125,_projections!$A$12:$BT$40,I$21+$A125-1,FALSE)</f>
        <v>0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0.57059204619028703</v>
      </c>
      <c r="M125" s="15">
        <f>VLOOKUP($B125,_projections!$A$12:$BT$40,M$21+$A125-1,FALSE)</f>
        <v>0.21855079444113004</v>
      </c>
      <c r="N125" s="15">
        <f>VLOOKUP($B125,_projections!$A$12:$BT$40,N$21+$A125-1,FALSE)</f>
        <v>5.8280211850968017E-2</v>
      </c>
      <c r="O125" s="15">
        <f>VLOOKUP($B125,_projections!$A$12:$BT$40,O$21+$A125-1,FALSE)</f>
        <v>3.8853474567312016E-2</v>
      </c>
      <c r="P125" s="15">
        <f>VLOOKUP($B125,_projections!$A$12:$BT$40,P$21+$A125-1,FALSE)</f>
        <v>0</v>
      </c>
      <c r="Q125" s="15"/>
      <c r="R125" s="115">
        <f t="shared" si="9"/>
        <v>1</v>
      </c>
    </row>
    <row r="126" spans="1:23" ht="15.6" thickTop="1" thickBot="1" x14ac:dyDescent="0.35">
      <c r="A126">
        <v>58</v>
      </c>
      <c r="B126" t="s">
        <v>18</v>
      </c>
      <c r="C126">
        <f t="shared" si="8"/>
        <v>4</v>
      </c>
      <c r="D126" s="15">
        <f>VLOOKUP($B126,_projections!$A$12:$BT$40,D$21+$A126-1,FALSE)</f>
        <v>7.3094882571526326E-2</v>
      </c>
      <c r="E126" s="15">
        <f>VLOOKUP($B126,_projections!$A$12:$BT$40,E$21+$A126-1,FALSE)</f>
        <v>1.3010156476715022E-2</v>
      </c>
      <c r="F126" s="15">
        <f>VLOOKUP($B126,_projections!$A$12:$BT$40,F$21+$A126-1,FALSE)</f>
        <v>2.0801098179047042E-2</v>
      </c>
      <c r="G126" s="15">
        <f>VLOOKUP($B126,_projections!$A$12:$BT$40,G$21+$A126-1,FALSE)</f>
        <v>1.1851530503422299E-2</v>
      </c>
      <c r="H126" s="15">
        <f>VLOOKUP($B126,_projections!$A$12:$BT$40,H$21+$A126-1,FALSE)</f>
        <v>0.13013893770367529</v>
      </c>
      <c r="I126" s="15">
        <f>VLOOKUP($B126,_projections!$A$12:$BT$40,I$21+$A126-1,FALSE)</f>
        <v>0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0.1871679978496876</v>
      </c>
      <c r="M126" s="15">
        <f>VLOOKUP($B126,_projections!$A$12:$BT$40,M$21+$A126-1,FALSE)</f>
        <v>0.39041681311102588</v>
      </c>
      <c r="N126" s="15">
        <f>VLOOKUP($B126,_projections!$A$12:$BT$40,N$21+$A126-1,FALSE)</f>
        <v>0.10411115016294023</v>
      </c>
      <c r="O126" s="15">
        <f>VLOOKUP($B126,_projections!$A$12:$BT$40,O$21+$A126-1,FALSE)</f>
        <v>6.9407433441960167E-2</v>
      </c>
      <c r="P126" s="15">
        <f>VLOOKUP($B126,_projections!$A$12:$BT$40,P$21+$A126-1,FALSE)</f>
        <v>0</v>
      </c>
      <c r="Q126" s="15"/>
      <c r="R126" s="115">
        <f t="shared" si="9"/>
        <v>1</v>
      </c>
    </row>
    <row r="127" spans="1:23" ht="15.6" thickTop="1" thickBot="1" x14ac:dyDescent="0.35">
      <c r="A127">
        <v>58</v>
      </c>
      <c r="B127" t="s">
        <v>5</v>
      </c>
      <c r="C127">
        <f t="shared" si="8"/>
        <v>4</v>
      </c>
      <c r="D127" s="15">
        <f>VLOOKUP($B127,_projections!$A$12:$BT$40,D$21+$A127-1,FALSE)</f>
        <v>1.436535538656496E-2</v>
      </c>
      <c r="E127" s="15">
        <f>VLOOKUP($B127,_projections!$A$12:$BT$40,E$21+$A127-1,FALSE)</f>
        <v>3.2579314389790941E-2</v>
      </c>
      <c r="F127" s="15">
        <f>VLOOKUP($B127,_projections!$A$12:$BT$40,F$21+$A127-1,FALSE)</f>
        <v>2.970925640317471E-3</v>
      </c>
      <c r="G127" s="15">
        <f>VLOOKUP($B127,_projections!$A$12:$BT$40,G$21+$A127-1,FALSE)</f>
        <v>0</v>
      </c>
      <c r="H127" s="15">
        <f>VLOOKUP($B127,_projections!$A$12:$BT$40,H$21+$A127-1,FALSE)</f>
        <v>0.10131818408580887</v>
      </c>
      <c r="I127" s="15">
        <f>VLOOKUP($B127,_projections!$A$12:$BT$40,I$21+$A127-1,FALSE)</f>
        <v>0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0.40965131032738039</v>
      </c>
      <c r="M127" s="15">
        <f>VLOOKUP($B127,_projections!$A$12:$BT$40,M$21+$A127-1,FALSE)</f>
        <v>0.30395455225742662</v>
      </c>
      <c r="N127" s="15">
        <f>VLOOKUP($B127,_projections!$A$12:$BT$40,N$21+$A127-1,FALSE)</f>
        <v>8.1054547268647095E-2</v>
      </c>
      <c r="O127" s="15">
        <f>VLOOKUP($B127,_projections!$A$12:$BT$40,O$21+$A127-1,FALSE)</f>
        <v>5.4105810644063626E-2</v>
      </c>
      <c r="P127" s="15">
        <f>VLOOKUP($B127,_projections!$A$12:$BT$40,P$21+$A127-1,FALSE)</f>
        <v>0</v>
      </c>
      <c r="Q127" s="15"/>
      <c r="R127" s="115">
        <f t="shared" si="9"/>
        <v>1</v>
      </c>
    </row>
    <row r="128" spans="1:23" ht="15.6" thickTop="1" thickBot="1" x14ac:dyDescent="0.35">
      <c r="A128">
        <v>58</v>
      </c>
      <c r="B128" t="s">
        <v>23</v>
      </c>
      <c r="C128">
        <f t="shared" si="8"/>
        <v>4</v>
      </c>
      <c r="D128" s="15">
        <f>VLOOKUP($B128,_projections!$A$12:$BT$40,D$21+$A128-1,FALSE)</f>
        <v>1.3755507908992234E-2</v>
      </c>
      <c r="E128" s="15">
        <f>VLOOKUP($B128,_projections!$A$12:$BT$40,E$21+$A128-1,FALSE)</f>
        <v>6.5167254194767451E-3</v>
      </c>
      <c r="F128" s="15">
        <f>VLOOKUP($B128,_projections!$A$12:$BT$40,F$21+$A128-1,FALSE)</f>
        <v>2.1756797619305736E-3</v>
      </c>
      <c r="G128" s="15">
        <f>VLOOKUP($B128,_projections!$A$12:$BT$40,G$21+$A128-1,FALSE)</f>
        <v>8.7863328550965181E-4</v>
      </c>
      <c r="H128" s="15">
        <f>VLOOKUP($B128,_projections!$A$12:$BT$40,H$21+$A128-1,FALSE)</f>
        <v>2.727745963071334E-2</v>
      </c>
      <c r="I128" s="15">
        <f>VLOOKUP($B128,_projections!$A$12:$BT$40,I$21+$A128-1,FALSE)</f>
        <v>0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0.83119366892695301</v>
      </c>
      <c r="M128" s="15">
        <f>VLOOKUP($B128,_projections!$A$12:$BT$40,M$21+$A128-1,FALSE)</f>
        <v>8.1832378892140012E-2</v>
      </c>
      <c r="N128" s="15">
        <f>VLOOKUP($B128,_projections!$A$12:$BT$40,N$21+$A128-1,FALSE)</f>
        <v>2.182196770457067E-2</v>
      </c>
      <c r="O128" s="15">
        <f>VLOOKUP($B128,_projections!$A$12:$BT$40,O$21+$A128-1,FALSE)</f>
        <v>1.4547978469713781E-2</v>
      </c>
      <c r="P128" s="15">
        <f>VLOOKUP($B128,_projections!$A$12:$BT$40,P$21+$A128-1,FALSE)</f>
        <v>0</v>
      </c>
      <c r="Q128" s="15"/>
      <c r="R128" s="115">
        <f t="shared" si="9"/>
        <v>1</v>
      </c>
    </row>
    <row r="129" spans="1:18" ht="15.6" thickTop="1" thickBot="1" x14ac:dyDescent="0.35">
      <c r="A129">
        <v>58</v>
      </c>
      <c r="B129" t="s">
        <v>24</v>
      </c>
      <c r="C129">
        <f t="shared" si="8"/>
        <v>4</v>
      </c>
      <c r="D129" s="15">
        <f>VLOOKUP($B129,_projections!$A$12:$BT$40,D$21+$A129-1,FALSE)</f>
        <v>2.010332657705893E-2</v>
      </c>
      <c r="E129" s="15">
        <f>VLOOKUP($B129,_projections!$A$12:$BT$40,E$21+$A129-1,FALSE)</f>
        <v>7.2865246673425917E-3</v>
      </c>
      <c r="F129" s="15">
        <f>VLOOKUP($B129,_projections!$A$12:$BT$40,F$21+$A129-1,FALSE)</f>
        <v>6.8313572320371954E-4</v>
      </c>
      <c r="G129" s="15">
        <f>VLOOKUP($B129,_projections!$A$12:$BT$40,G$21+$A129-1,FALSE)</f>
        <v>4.6688255424430268E-3</v>
      </c>
      <c r="H129" s="15">
        <f>VLOOKUP($B129,_projections!$A$12:$BT$40,H$21+$A129-1,FALSE)</f>
        <v>3.6019684909019578E-2</v>
      </c>
      <c r="I129" s="15">
        <f>VLOOKUP($B129,_projections!$A$12:$BT$40,I$21+$A129-1,FALSE)</f>
        <v>0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0.77515320130851395</v>
      </c>
      <c r="M129" s="15">
        <f>VLOOKUP($B129,_projections!$A$12:$BT$40,M$21+$A129-1,FALSE)</f>
        <v>0.10805905472705873</v>
      </c>
      <c r="N129" s="15">
        <f>VLOOKUP($B129,_projections!$A$12:$BT$40,N$21+$A129-1,FALSE)</f>
        <v>2.8815747927215661E-2</v>
      </c>
      <c r="O129" s="15">
        <f>VLOOKUP($B129,_projections!$A$12:$BT$40,O$21+$A129-1,FALSE)</f>
        <v>1.9210498618143779E-2</v>
      </c>
      <c r="P129" s="15">
        <f>VLOOKUP($B129,_projections!$A$12:$BT$40,P$21+$A129-1,FALSE)</f>
        <v>0</v>
      </c>
      <c r="Q129" s="15"/>
      <c r="R129" s="115">
        <f t="shared" si="9"/>
        <v>1</v>
      </c>
    </row>
    <row r="130" spans="1:18" ht="15.6" thickTop="1" thickBot="1" x14ac:dyDescent="0.35">
      <c r="A130">
        <v>58</v>
      </c>
      <c r="B130" t="s">
        <v>27</v>
      </c>
      <c r="C130">
        <f t="shared" si="8"/>
        <v>4</v>
      </c>
      <c r="D130" s="15">
        <f>VLOOKUP($B130,_projections!$A$12:$BT$40,D$21+$A130-1,FALSE)</f>
        <v>6.8343816940612784E-2</v>
      </c>
      <c r="E130" s="15">
        <f>VLOOKUP($B130,_projections!$A$12:$BT$40,E$21+$A130-1,FALSE)</f>
        <v>2.3181482339983059E-2</v>
      </c>
      <c r="F130" s="15">
        <f>VLOOKUP($B130,_projections!$A$12:$BT$40,F$21+$A130-1,FALSE)</f>
        <v>2.0929463480463532E-2</v>
      </c>
      <c r="G130" s="15">
        <f>VLOOKUP($B130,_projections!$A$12:$BT$40,G$21+$A130-1,FALSE)</f>
        <v>8.2563054443173279E-5</v>
      </c>
      <c r="H130" s="15">
        <f>VLOOKUP($B130,_projections!$A$12:$BT$40,H$21+$A130-1,FALSE)</f>
        <v>0.12595150029343569</v>
      </c>
      <c r="I130" s="15">
        <f>VLOOKUP($B130,_projections!$A$12:$BT$40,I$21+$A130-1,FALSE)</f>
        <v>0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0.21243506512999344</v>
      </c>
      <c r="M130" s="15">
        <f>VLOOKUP($B130,_projections!$A$12:$BT$40,M$21+$A130-1,FALSE)</f>
        <v>0.38114077503648702</v>
      </c>
      <c r="N130" s="15">
        <f>VLOOKUP($B130,_projections!$A$12:$BT$40,N$21+$A130-1,FALSE)</f>
        <v>0.10076120023474856</v>
      </c>
      <c r="O130" s="15">
        <f>VLOOKUP($B130,_projections!$A$12:$BT$40,O$21+$A130-1,FALSE)</f>
        <v>6.717413348983238E-2</v>
      </c>
      <c r="P130" s="15">
        <f>VLOOKUP($B130,_projections!$A$12:$BT$40,P$21+$A130-1,FALSE)</f>
        <v>0</v>
      </c>
      <c r="Q130" s="15"/>
      <c r="R130" s="115">
        <f t="shared" si="9"/>
        <v>0.99999999999999967</v>
      </c>
    </row>
    <row r="131" spans="1:18" ht="15.6" thickTop="1" thickBot="1" x14ac:dyDescent="0.35">
      <c r="A131">
        <v>58</v>
      </c>
      <c r="B131" t="s">
        <v>29</v>
      </c>
      <c r="C131">
        <f t="shared" si="8"/>
        <v>4</v>
      </c>
      <c r="D131" s="15">
        <f>VLOOKUP($B131,_projections!$A$12:$BT$40,D$21+$A131-1,FALSE)</f>
        <v>0.28839766890324264</v>
      </c>
      <c r="E131" s="15">
        <f>VLOOKUP($B131,_projections!$A$12:$BT$40,E$21+$A131-1,FALSE)</f>
        <v>2.7597888917789238E-2</v>
      </c>
      <c r="F131" s="15">
        <f>VLOOKUP($B131,_projections!$A$12:$BT$40,F$21+$A131-1,FALSE)</f>
        <v>4.3446831433152193E-3</v>
      </c>
      <c r="G131" s="15">
        <f>VLOOKUP($B131,_projections!$A$12:$BT$40,G$21+$A131-1,FALSE)</f>
        <v>0</v>
      </c>
      <c r="H131" s="15">
        <f>VLOOKUP($B131,_projections!$A$12:$BT$40,H$21+$A131-1,FALSE)</f>
        <v>9.1036330374147614E-2</v>
      </c>
      <c r="I131" s="15">
        <f>VLOOKUP($B131,_projections!$A$12:$BT$40,I$21+$A131-1,FALSE)</f>
        <v>0</v>
      </c>
      <c r="J131" s="15">
        <f>VLOOKUP($B131,_projections!$A$12:$BT$40,J$21+$A131-1,FALSE)</f>
        <v>0</v>
      </c>
      <c r="K131" s="15">
        <f>VLOOKUP($B131,_projections!$A$12:$BT$40,K$21+$A131-1,FALSE)</f>
        <v>0</v>
      </c>
      <c r="L131" s="15">
        <f>VLOOKUP($B131,_projections!$A$12:$BT$40,L$21+$A131-1,FALSE)</f>
        <v>0.19413266370686555</v>
      </c>
      <c r="M131" s="15">
        <f>VLOOKUP($B131,_projections!$A$12:$BT$40,M$21+$A131-1,FALSE)</f>
        <v>0.27310899112244286</v>
      </c>
      <c r="N131" s="15">
        <f>VLOOKUP($B131,_projections!$A$12:$BT$40,N$21+$A131-1,FALSE)</f>
        <v>7.2829064299318097E-2</v>
      </c>
      <c r="O131" s="15">
        <f>VLOOKUP($B131,_projections!$A$12:$BT$40,O$21+$A131-1,FALSE)</f>
        <v>4.8552709532878734E-2</v>
      </c>
      <c r="P131" s="15">
        <f>VLOOKUP($B131,_projections!$A$12:$BT$40,P$21+$A131-1,FALSE)</f>
        <v>0</v>
      </c>
      <c r="Q131" s="15"/>
      <c r="R131" s="115">
        <f t="shared" si="9"/>
        <v>0.99999999999999989</v>
      </c>
    </row>
    <row r="132" spans="1:18" ht="15.6" thickTop="1" thickBot="1" x14ac:dyDescent="0.35">
      <c r="A132">
        <v>58</v>
      </c>
      <c r="B132" t="s">
        <v>8</v>
      </c>
      <c r="C132">
        <f t="shared" si="8"/>
        <v>4</v>
      </c>
      <c r="D132" s="15">
        <f>VLOOKUP($B132,_projections!$A$12:$BT$40,D$21+$A132-1,FALSE)</f>
        <v>4.3469529354295502E-2</v>
      </c>
      <c r="E132" s="15">
        <f>VLOOKUP($B132,_projections!$A$12:$BT$40,E$21+$A132-1,FALSE)</f>
        <v>4.508589557796084E-2</v>
      </c>
      <c r="F132" s="15">
        <f>VLOOKUP($B132,_projections!$A$12:$BT$40,F$21+$A132-1,FALSE)</f>
        <v>7.7367442403265328E-5</v>
      </c>
      <c r="G132" s="15">
        <f>VLOOKUP($B132,_projections!$A$12:$BT$40,G$21+$A132-1,FALSE)</f>
        <v>6.7904864262028306E-6</v>
      </c>
      <c r="H132" s="15">
        <f>VLOOKUP($B132,_projections!$A$12:$BT$40,H$21+$A132-1,FALSE)</f>
        <v>0.12873465249435226</v>
      </c>
      <c r="I132" s="15">
        <f>VLOOKUP($B132,_projections!$A$12:$BT$40,I$21+$A132-1,FALSE)</f>
        <v>0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0.22167907846576509</v>
      </c>
      <c r="M132" s="15">
        <f>VLOOKUP($B132,_projections!$A$12:$BT$40,M$21+$A132-1,FALSE)</f>
        <v>0.38930048285299385</v>
      </c>
      <c r="N132" s="15">
        <f>VLOOKUP($B132,_projections!$A$12:$BT$40,N$21+$A132-1,FALSE)</f>
        <v>0.1029877219954818</v>
      </c>
      <c r="O132" s="15">
        <f>VLOOKUP($B132,_projections!$A$12:$BT$40,O$21+$A132-1,FALSE)</f>
        <v>6.8658481330321194E-2</v>
      </c>
      <c r="P132" s="15">
        <f>VLOOKUP($B132,_projections!$A$12:$BT$40,P$21+$A132-1,FALSE)</f>
        <v>0</v>
      </c>
      <c r="Q132" s="15"/>
      <c r="R132" s="115">
        <f t="shared" si="9"/>
        <v>0.99999999999999989</v>
      </c>
    </row>
    <row r="133" spans="1:18" ht="15.6" thickTop="1" thickBot="1" x14ac:dyDescent="0.35">
      <c r="A133">
        <v>58</v>
      </c>
      <c r="B133" t="s">
        <v>6</v>
      </c>
      <c r="C133">
        <f t="shared" si="8"/>
        <v>4</v>
      </c>
      <c r="D133" s="15">
        <f>VLOOKUP($B133,_projections!$A$12:$BT$40,D$21+$A133-1,FALSE)</f>
        <v>1.6815098116769442E-2</v>
      </c>
      <c r="E133" s="15">
        <f>VLOOKUP($B133,_projections!$A$12:$BT$40,E$21+$A133-1,FALSE)</f>
        <v>1.1962229166072645E-2</v>
      </c>
      <c r="F133" s="15">
        <f>VLOOKUP($B133,_projections!$A$12:$BT$40,F$21+$A133-1,FALSE)</f>
        <v>3.2236985863085015E-4</v>
      </c>
      <c r="G133" s="15">
        <f>VLOOKUP($B133,_projections!$A$12:$BT$40,G$21+$A133-1,FALSE)</f>
        <v>2.5795128908784045E-2</v>
      </c>
      <c r="H133" s="15">
        <f>VLOOKUP($B133,_projections!$A$12:$BT$40,H$21+$A133-1,FALSE)</f>
        <v>0.10852722461043937</v>
      </c>
      <c r="I133" s="15">
        <f>VLOOKUP($B133,_projections!$A$12:$BT$40,I$21+$A133-1,FALSE)</f>
        <v>0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0.36312356014449015</v>
      </c>
      <c r="M133" s="15">
        <f>VLOOKUP($B133,_projections!$A$12:$BT$40,M$21+$A133-1,FALSE)</f>
        <v>0.32747538014278499</v>
      </c>
      <c r="N133" s="15">
        <f>VLOOKUP($B133,_projections!$A$12:$BT$40,N$21+$A133-1,FALSE)</f>
        <v>8.6821779688351503E-2</v>
      </c>
      <c r="O133" s="15">
        <f>VLOOKUP($B133,_projections!$A$12:$BT$40,O$21+$A133-1,FALSE)</f>
        <v>5.9157229363676879E-2</v>
      </c>
      <c r="P133" s="15">
        <f>VLOOKUP($B133,_projections!$A$12:$BT$40,P$21+$A133-1,FALSE)</f>
        <v>0</v>
      </c>
      <c r="Q133" s="15"/>
      <c r="R133" s="115">
        <f t="shared" si="9"/>
        <v>0.99999999999999978</v>
      </c>
    </row>
    <row r="134" spans="1:18" ht="15.6" thickTop="1" thickBot="1" x14ac:dyDescent="0.35">
      <c r="A134">
        <v>58</v>
      </c>
      <c r="B134" t="s">
        <v>21</v>
      </c>
      <c r="C134">
        <f t="shared" si="8"/>
        <v>4</v>
      </c>
      <c r="D134" s="15">
        <f>VLOOKUP($B134,_projections!$A$12:$BT$40,D$21+$A134-1,FALSE)</f>
        <v>3.3534687046851502E-2</v>
      </c>
      <c r="E134" s="15">
        <f>VLOOKUP($B134,_projections!$A$12:$BT$40,E$21+$A134-1,FALSE)</f>
        <v>8.5205677720302311E-3</v>
      </c>
      <c r="F134" s="15">
        <f>VLOOKUP($B134,_projections!$A$12:$BT$40,F$21+$A134-1,FALSE)</f>
        <v>2.8690639895068864E-3</v>
      </c>
      <c r="G134" s="15">
        <f>VLOOKUP($B134,_projections!$A$12:$BT$40,G$21+$A134-1,FALSE)</f>
        <v>0</v>
      </c>
      <c r="H134" s="15">
        <f>VLOOKUP($B134,_projections!$A$12:$BT$40,H$21+$A134-1,FALSE)</f>
        <v>3.2460450520380754E-2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0</v>
      </c>
      <c r="L134" s="15">
        <f>VLOOKUP($B134,_projections!$A$12:$BT$40,L$21+$A134-1,FALSE)</f>
        <v>0.7819532784162474</v>
      </c>
      <c r="M134" s="15">
        <f>VLOOKUP($B134,_projections!$A$12:$BT$40,M$21+$A134-1,FALSE)</f>
        <v>9.7381351561142263E-2</v>
      </c>
      <c r="N134" s="15">
        <f>VLOOKUP($B134,_projections!$A$12:$BT$40,N$21+$A134-1,FALSE)</f>
        <v>2.5968360416304605E-2</v>
      </c>
      <c r="O134" s="15">
        <f>VLOOKUP($B134,_projections!$A$12:$BT$40,O$21+$A134-1,FALSE)</f>
        <v>1.7312240277536403E-2</v>
      </c>
      <c r="P134" s="15">
        <f>VLOOKUP($B134,_projections!$A$12:$BT$40,P$21+$A134-1,FALSE)</f>
        <v>0</v>
      </c>
      <c r="Q134" s="15"/>
      <c r="R134" s="115">
        <f t="shared" si="9"/>
        <v>1</v>
      </c>
    </row>
    <row r="135" spans="1:18" ht="15.6" thickTop="1" thickBot="1" x14ac:dyDescent="0.35">
      <c r="A135">
        <v>58</v>
      </c>
      <c r="B135" t="s">
        <v>10</v>
      </c>
      <c r="C135">
        <f t="shared" si="8"/>
        <v>4</v>
      </c>
      <c r="D135" s="15">
        <f>VLOOKUP($B135,_projections!$A$12:$BT$40,D$21+$A135-1,FALSE)</f>
        <v>2.7850919121713613E-2</v>
      </c>
      <c r="E135" s="15">
        <f>VLOOKUP($B135,_projections!$A$12:$BT$40,E$21+$A135-1,FALSE)</f>
        <v>2.065727996420616E-2</v>
      </c>
      <c r="F135" s="15">
        <f>VLOOKUP($B135,_projections!$A$12:$BT$40,F$21+$A135-1,FALSE)</f>
        <v>0</v>
      </c>
      <c r="G135" s="15">
        <f>VLOOKUP($B135,_projections!$A$12:$BT$40,G$21+$A135-1,FALSE)</f>
        <v>2.9009152579113337E-4</v>
      </c>
      <c r="H135" s="15">
        <f>VLOOKUP($B135,_projections!$A$12:$BT$40,H$21+$A135-1,FALSE)</f>
        <v>5.9700008746492221E-2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0.63043993086871009</v>
      </c>
      <c r="M135" s="15">
        <f>VLOOKUP($B135,_projections!$A$12:$BT$40,M$21+$A135-1,FALSE)</f>
        <v>0.17910002623947666</v>
      </c>
      <c r="N135" s="15">
        <f>VLOOKUP($B135,_projections!$A$12:$BT$40,N$21+$A135-1,FALSE)</f>
        <v>4.776000699719378E-2</v>
      </c>
      <c r="O135" s="15">
        <f>VLOOKUP($B135,_projections!$A$12:$BT$40,O$21+$A135-1,FALSE)</f>
        <v>3.4201736536416248E-2</v>
      </c>
      <c r="P135" s="15">
        <f>VLOOKUP($B135,_projections!$A$12:$BT$40,P$21+$A135-1,FALSE)</f>
        <v>0</v>
      </c>
      <c r="Q135" s="15"/>
      <c r="R135" s="115">
        <f t="shared" si="9"/>
        <v>0.99999999999999978</v>
      </c>
    </row>
    <row r="136" spans="1:18" ht="15.6" thickTop="1" thickBot="1" x14ac:dyDescent="0.35">
      <c r="A136">
        <v>58</v>
      </c>
      <c r="B136" t="s">
        <v>20</v>
      </c>
      <c r="C136">
        <f t="shared" si="8"/>
        <v>4</v>
      </c>
      <c r="D136" s="15">
        <f>VLOOKUP($B136,_projections!$A$12:$BT$40,D$21+$A136-1,FALSE)</f>
        <v>8.7590987111373905E-2</v>
      </c>
      <c r="E136" s="15">
        <f>VLOOKUP($B136,_projections!$A$12:$BT$40,E$21+$A136-1,FALSE)</f>
        <v>4.255215168245844E-2</v>
      </c>
      <c r="F136" s="15">
        <f>VLOOKUP($B136,_projections!$A$12:$BT$40,F$21+$A136-1,FALSE)</f>
        <v>0</v>
      </c>
      <c r="G136" s="15">
        <f>VLOOKUP($B136,_projections!$A$12:$BT$40,G$21+$A136-1,FALSE)</f>
        <v>1.3396959480504818E-3</v>
      </c>
      <c r="H136" s="15">
        <f>VLOOKUP($B136,_projections!$A$12:$BT$40,H$21+$A136-1,FALSE)</f>
        <v>0.1250917657469503</v>
      </c>
      <c r="I136" s="15">
        <f>VLOOKUP($B136,_projections!$A$12:$BT$40,I$21+$A136-1,FALSE)</f>
        <v>0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0.20136108127438218</v>
      </c>
      <c r="M136" s="15">
        <f>VLOOKUP($B136,_projections!$A$12:$BT$40,M$21+$A136-1,FALSE)</f>
        <v>0.3752752972408509</v>
      </c>
      <c r="N136" s="15">
        <f>VLOOKUP($B136,_projections!$A$12:$BT$40,N$21+$A136-1,FALSE)</f>
        <v>0.10007341259756025</v>
      </c>
      <c r="O136" s="15">
        <f>VLOOKUP($B136,_projections!$A$12:$BT$40,O$21+$A136-1,FALSE)</f>
        <v>6.6715608398373497E-2</v>
      </c>
      <c r="P136" s="15">
        <f>VLOOKUP($B136,_projections!$A$12:$BT$40,P$21+$A136-1,FALSE)</f>
        <v>0</v>
      </c>
      <c r="Q136" s="15"/>
      <c r="R136" s="115">
        <f t="shared" si="9"/>
        <v>1</v>
      </c>
    </row>
    <row r="137" spans="1:18" ht="15.6" thickTop="1" thickBot="1" x14ac:dyDescent="0.35">
      <c r="A137">
        <v>58</v>
      </c>
      <c r="B137" t="s">
        <v>26</v>
      </c>
      <c r="C137">
        <f t="shared" si="8"/>
        <v>4</v>
      </c>
      <c r="D137" s="15">
        <f>VLOOKUP($B137,_projections!$A$12:$BT$40,D$21+$A137-1,FALSE)</f>
        <v>5.0202352386795206E-2</v>
      </c>
      <c r="E137" s="15">
        <f>VLOOKUP($B137,_projections!$A$12:$BT$40,E$21+$A137-1,FALSE)</f>
        <v>6.3460807254560794E-3</v>
      </c>
      <c r="F137" s="15">
        <f>VLOOKUP($B137,_projections!$A$12:$BT$40,F$21+$A137-1,FALSE)</f>
        <v>8.7310462556795376E-3</v>
      </c>
      <c r="G137" s="15">
        <f>VLOOKUP($B137,_projections!$A$12:$BT$40,G$21+$A137-1,FALSE)</f>
        <v>3.4568379444975703E-5</v>
      </c>
      <c r="H137" s="15">
        <f>VLOOKUP($B137,_projections!$A$12:$BT$40,H$21+$A137-1,FALSE)</f>
        <v>4.306833177765465E-2</v>
      </c>
      <c r="I137" s="15">
        <f>VLOOKUP($B137,_projections!$A$12:$BT$40,I$21+$A137-1,FALSE)</f>
        <v>0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0.67454263517269775</v>
      </c>
      <c r="M137" s="15">
        <f>VLOOKUP($B137,_projections!$A$12:$BT$40,M$21+$A137-1,FALSE)</f>
        <v>0.12920499533296395</v>
      </c>
      <c r="N137" s="15">
        <f>VLOOKUP($B137,_projections!$A$12:$BT$40,N$21+$A137-1,FALSE)</f>
        <v>3.445466542212372E-2</v>
      </c>
      <c r="O137" s="15">
        <f>VLOOKUP($B137,_projections!$A$12:$BT$40,O$21+$A137-1,FALSE)</f>
        <v>5.3415324547184062E-2</v>
      </c>
      <c r="P137" s="15">
        <f>VLOOKUP($B137,_projections!$A$12:$BT$40,P$21+$A137-1,FALSE)</f>
        <v>0</v>
      </c>
      <c r="Q137" s="15"/>
      <c r="R137" s="115">
        <f t="shared" si="9"/>
        <v>1</v>
      </c>
    </row>
    <row r="138" spans="1:18" ht="15.6" thickTop="1" thickBot="1" x14ac:dyDescent="0.35">
      <c r="A138">
        <v>58</v>
      </c>
      <c r="B138" t="s">
        <v>7</v>
      </c>
      <c r="C138">
        <f t="shared" si="8"/>
        <v>4</v>
      </c>
      <c r="D138" s="15">
        <f>VLOOKUP($B138,_projections!$A$12:$BT$40,D$21+$A138-1,FALSE)</f>
        <v>0.14993713062499983</v>
      </c>
      <c r="E138" s="15">
        <f>VLOOKUP($B138,_projections!$A$12:$BT$40,E$21+$A138-1,FALSE)</f>
        <v>1.6673811376074373E-2</v>
      </c>
      <c r="F138" s="15">
        <f>VLOOKUP($B138,_projections!$A$12:$BT$40,F$21+$A138-1,FALSE)</f>
        <v>9.3940228105850523E-3</v>
      </c>
      <c r="G138" s="15">
        <f>VLOOKUP($B138,_projections!$A$12:$BT$40,G$21+$A138-1,FALSE)</f>
        <v>5.3626038234409854E-4</v>
      </c>
      <c r="H138" s="15">
        <f>VLOOKUP($B138,_projections!$A$12:$BT$40,H$21+$A138-1,FALSE)</f>
        <v>7.5821669521659973E-2</v>
      </c>
      <c r="I138" s="15">
        <f>VLOOKUP($B138,_projections!$A$12:$BT$40,I$21+$A138-1,FALSE)</f>
        <v>0</v>
      </c>
      <c r="J138" s="15">
        <f>VLOOKUP($B138,_projections!$A$12:$BT$40,J$21+$A138-1,FALSE)</f>
        <v>0</v>
      </c>
      <c r="K138" s="15">
        <f>VLOOKUP($B138,_projections!$A$12:$BT$40,K$21+$A138-1,FALSE)</f>
        <v>7.4579195497618506E-5</v>
      </c>
      <c r="L138" s="15">
        <f>VLOOKUP($B138,_projections!$A$12:$BT$40,L$21+$A138-1,FALSE)</f>
        <v>0.41727765003876327</v>
      </c>
      <c r="M138" s="15">
        <f>VLOOKUP($B138,_projections!$A$12:$BT$40,M$21+$A138-1,FALSE)</f>
        <v>0.22746500856497992</v>
      </c>
      <c r="N138" s="15">
        <f>VLOOKUP($B138,_projections!$A$12:$BT$40,N$21+$A138-1,FALSE)</f>
        <v>6.0657335617327973E-2</v>
      </c>
      <c r="O138" s="15">
        <f>VLOOKUP($B138,_projections!$A$12:$BT$40,O$21+$A138-1,FALSE)</f>
        <v>4.2162531867767965E-2</v>
      </c>
      <c r="P138" s="15">
        <f>VLOOKUP($B138,_projections!$A$12:$BT$40,P$21+$A138-1,FALSE)</f>
        <v>7.4579195497618506E-5</v>
      </c>
      <c r="Q138" s="15"/>
      <c r="R138" s="115">
        <f t="shared" si="9"/>
        <v>1.0000745791954977</v>
      </c>
    </row>
    <row r="139" spans="1:18" ht="15.6" thickTop="1" thickBot="1" x14ac:dyDescent="0.35">
      <c r="A139">
        <v>58</v>
      </c>
      <c r="B139" t="s">
        <v>9</v>
      </c>
      <c r="C139">
        <f t="shared" si="8"/>
        <v>4</v>
      </c>
      <c r="D139" s="15">
        <f>VLOOKUP($B139,_projections!$A$12:$BT$40,D$21+$A139-1,FALSE)</f>
        <v>0.64016959695478204</v>
      </c>
      <c r="E139" s="15">
        <f>VLOOKUP($B139,_projections!$A$12:$BT$40,E$21+$A139-1,FALSE)</f>
        <v>5.7227867521935825E-4</v>
      </c>
      <c r="F139" s="15">
        <f>VLOOKUP($B139,_projections!$A$12:$BT$40,F$21+$A139-1,FALSE)</f>
        <v>7.1753141450420839E-4</v>
      </c>
      <c r="G139" s="15">
        <f>VLOOKUP($B139,_projections!$A$12:$BT$40,G$21+$A139-1,FALSE)</f>
        <v>0</v>
      </c>
      <c r="H139" s="15">
        <f>VLOOKUP($B139,_projections!$A$12:$BT$40,H$21+$A139-1,FALSE)</f>
        <v>3.6759587557121613E-3</v>
      </c>
      <c r="I139" s="15">
        <f>VLOOKUP($B139,_projections!$A$12:$BT$40,I$21+$A139-1,FALSE)</f>
        <v>1.0910108077281322E-2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0.3280253715144148</v>
      </c>
      <c r="M139" s="15">
        <f>VLOOKUP($B139,_projections!$A$12:$BT$40,M$21+$A139-1,FALSE)</f>
        <v>1.1027876267136484E-2</v>
      </c>
      <c r="N139" s="15">
        <f>VLOOKUP($B139,_projections!$A$12:$BT$40,N$21+$A139-1,FALSE)</f>
        <v>2.9407670045697291E-3</v>
      </c>
      <c r="O139" s="15">
        <f>VLOOKUP($B139,_projections!$A$12:$BT$40,O$21+$A139-1,FALSE)</f>
        <v>1.9605113363798197E-3</v>
      </c>
      <c r="P139" s="15">
        <f>VLOOKUP($B139,_projections!$A$12:$BT$40,P$21+$A139-1,FALSE)</f>
        <v>0</v>
      </c>
      <c r="Q139" s="15"/>
      <c r="R139" s="115">
        <f t="shared" si="9"/>
        <v>1</v>
      </c>
    </row>
    <row r="140" spans="1:18" ht="15.6" thickTop="1" thickBot="1" x14ac:dyDescent="0.35">
      <c r="A140">
        <v>58</v>
      </c>
      <c r="B140" t="s">
        <v>14</v>
      </c>
      <c r="C140">
        <f t="shared" si="8"/>
        <v>4</v>
      </c>
      <c r="D140" s="15">
        <f>VLOOKUP($B140,_projections!$A$12:$BT$40,D$21+$A140-1,FALSE)</f>
        <v>7.8219880983012163E-2</v>
      </c>
      <c r="E140" s="15">
        <f>VLOOKUP($B140,_projections!$A$12:$BT$40,E$21+$A140-1,FALSE)</f>
        <v>1.2756400191768297E-2</v>
      </c>
      <c r="F140" s="15">
        <f>VLOOKUP($B140,_projections!$A$12:$BT$40,F$21+$A140-1,FALSE)</f>
        <v>2.4948597180353038E-2</v>
      </c>
      <c r="G140" s="15">
        <f>VLOOKUP($B140,_projections!$A$12:$BT$40,G$21+$A140-1,FALSE)</f>
        <v>7.5318245572337909E-5</v>
      </c>
      <c r="H140" s="15">
        <f>VLOOKUP($B140,_projections!$A$12:$BT$40,H$21+$A140-1,FALSE)</f>
        <v>0.10767389951042686</v>
      </c>
      <c r="I140" s="15">
        <f>VLOOKUP($B140,_projections!$A$12:$BT$40,I$21+$A140-1,FALSE)</f>
        <v>0</v>
      </c>
      <c r="J140" s="15">
        <f>VLOOKUP($B140,_projections!$A$12:$BT$40,J$21+$A140-1,FALSE)</f>
        <v>0</v>
      </c>
      <c r="K140" s="15">
        <f>VLOOKUP($B140,_projections!$A$12:$BT$40,K$21+$A140-1,FALSE)</f>
        <v>0</v>
      </c>
      <c r="L140" s="15">
        <f>VLOOKUP($B140,_projections!$A$12:$BT$40,L$21+$A140-1,FALSE)</f>
        <v>0.24639971063533445</v>
      </c>
      <c r="M140" s="15">
        <f>VLOOKUP($B140,_projections!$A$12:$BT$40,M$21+$A140-1,FALSE)</f>
        <v>0.34413479698961935</v>
      </c>
      <c r="N140" s="15">
        <f>VLOOKUP($B140,_projections!$A$12:$BT$40,N$21+$A140-1,FALSE)</f>
        <v>0.10725221806668027</v>
      </c>
      <c r="O140" s="15">
        <f>VLOOKUP($B140,_projections!$A$12:$BT$40,O$21+$A140-1,FALSE)</f>
        <v>7.8539178197233106E-2</v>
      </c>
      <c r="P140" s="15">
        <f>VLOOKUP($B140,_projections!$A$12:$BT$40,P$21+$A140-1,FALSE)</f>
        <v>0</v>
      </c>
      <c r="Q140" s="15"/>
      <c r="R140" s="115">
        <f t="shared" si="9"/>
        <v>0.99999999999999989</v>
      </c>
    </row>
    <row r="141" spans="1:18" ht="15.6" thickTop="1" thickBot="1" x14ac:dyDescent="0.35">
      <c r="A141">
        <v>58</v>
      </c>
      <c r="B141" t="s">
        <v>4</v>
      </c>
      <c r="C141">
        <f t="shared" si="8"/>
        <v>4</v>
      </c>
      <c r="D141" s="15">
        <f>VLOOKUP($B141,_projections!$A$12:$BT$40,D$21+$A141-1,FALSE)</f>
        <v>0.11387300552102017</v>
      </c>
      <c r="E141" s="15">
        <f>VLOOKUP($B141,_projections!$A$12:$BT$40,E$21+$A141-1,FALSE)</f>
        <v>3.714532308332831E-2</v>
      </c>
      <c r="F141" s="15">
        <f>VLOOKUP($B141,_projections!$A$12:$BT$40,F$21+$A141-1,FALSE)</f>
        <v>3.5242968426724653E-3</v>
      </c>
      <c r="G141" s="15">
        <f>VLOOKUP($B141,_projections!$A$12:$BT$40,G$21+$A141-1,FALSE)</f>
        <v>1.1013476052361495E-3</v>
      </c>
      <c r="H141" s="15">
        <f>VLOOKUP($B141,_projections!$A$12:$BT$40,H$21+$A141-1,FALSE)</f>
        <v>0.11904725746402511</v>
      </c>
      <c r="I141" s="15">
        <f>VLOOKUP($B141,_projections!$A$12:$BT$40,I$21+$A141-1,FALSE)</f>
        <v>0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0.20758295198909374</v>
      </c>
      <c r="M141" s="15">
        <f>VLOOKUP($B141,_projections!$A$12:$BT$40,M$21+$A141-1,FALSE)</f>
        <v>0.35875657342743766</v>
      </c>
      <c r="N141" s="15">
        <f>VLOOKUP($B141,_projections!$A$12:$BT$40,N$21+$A141-1,FALSE)</f>
        <v>9.5237805971220085E-2</v>
      </c>
      <c r="O141" s="15">
        <f>VLOOKUP($B141,_projections!$A$12:$BT$40,O$21+$A141-1,FALSE)</f>
        <v>6.3491870647480061E-2</v>
      </c>
      <c r="P141" s="15">
        <f>VLOOKUP($B141,_projections!$A$12:$BT$40,P$21+$A141-1,FALSE)</f>
        <v>0</v>
      </c>
      <c r="Q141" s="15"/>
      <c r="R141" s="115">
        <f t="shared" si="9"/>
        <v>0.99976043255151381</v>
      </c>
    </row>
    <row r="142" spans="1:18" ht="15" thickTop="1" x14ac:dyDescent="0.3"/>
    <row r="144" spans="1:18" s="10" customFormat="1" x14ac:dyDescent="0.3">
      <c r="B144" s="11" t="s">
        <v>42</v>
      </c>
      <c r="C144" s="11"/>
    </row>
    <row r="145" spans="2:19" s="10" customFormat="1" ht="14.4" customHeight="1" x14ac:dyDescent="0.3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9"/>
      <c r="J145" s="119" t="s">
        <v>53</v>
      </c>
      <c r="K145" s="119" t="s">
        <v>53</v>
      </c>
      <c r="L145" s="119"/>
      <c r="M145" s="12"/>
      <c r="N145" s="12" t="s">
        <v>43</v>
      </c>
      <c r="O145" s="12"/>
    </row>
    <row r="146" spans="2:19" s="10" customFormat="1" ht="43.8" thickBot="1" x14ac:dyDescent="0.35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0" t="s">
        <v>141</v>
      </c>
      <c r="K146" s="10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5.6" thickTop="1" thickBot="1" x14ac:dyDescent="0.35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8.7232946962002761E-2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0.28742448849387892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0.21603058907818745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5.4508581147910606E-3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9.6949372945561785E-4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2.1592305123067115E-4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0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0.3799082619611433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2.2121109456339744E-2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3.8779749178224709E-4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2.5853166118816471E-4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t="shared" ref="R147:R178" ca="1" si="10">SUM(D147:Q147)</f>
        <v>0.99999999999999989</v>
      </c>
      <c r="S147" s="45"/>
    </row>
    <row r="148" spans="2:19" ht="15.6" thickTop="1" thickBot="1" x14ac:dyDescent="0.35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4.9650493882408255E-2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0.46400026798433081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0.35636549944424833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1.862773488751978E-2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1.666696885551103E-3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0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1.2121769411645383E-5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0.10055916555652632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7.9826447941464436E-3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6.6667875422044129E-4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4.4445250281362756E-4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0</v>
      </c>
      <c r="Q148" s="18"/>
      <c r="R148" s="16">
        <f t="shared" ca="1" si="10"/>
        <v>0.99997575646117687</v>
      </c>
    </row>
    <row r="149" spans="2:19" ht="15.6" thickTop="1" thickBot="1" x14ac:dyDescent="0.35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0.10022565767354097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3.1230115590140189E-2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0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0.15782136092166771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1.354877307159556E-3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0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0.70440010504790662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4.0646319214786676E-3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5.4195092286382228E-4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3.6130061524254821E-4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t="shared" ca="1" si="10"/>
        <v>1</v>
      </c>
    </row>
    <row r="150" spans="2:19" ht="15.6" thickTop="1" thickBot="1" x14ac:dyDescent="0.35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1.9991022033951627E-2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0.23649394247931535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5.0217216901984357E-2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2.9387382122203266E-3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4.5498949076156229E-4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0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0.68823579608230756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1.3649684722846869E-3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1.8199579630462495E-4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1.2133053086974994E-4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t="shared" ca="1" si="10"/>
        <v>0.99999999999999978</v>
      </c>
    </row>
    <row r="151" spans="2:19" ht="15.6" thickTop="1" thickBot="1" x14ac:dyDescent="0.35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0.14689389023811067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0.10242719118242333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0.65386256129590303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1.8212279220082652E-3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0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7.5102836735438022E-2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5.4636837660247952E-3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7.2849116880330602E-4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1.3700117691288637E-2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t="shared" ca="1" si="10"/>
        <v>1</v>
      </c>
    </row>
    <row r="152" spans="2:19" ht="15.6" thickTop="1" thickBot="1" x14ac:dyDescent="0.35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6.1161354569855622E-2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0.35231054370292642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0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0.18785950954265587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2.0133482989185074E-3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0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0.38076591011950656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1.4547101566858093E-2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8.05339319567403E-4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5.3689287971160214E-4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0</v>
      </c>
      <c r="Q152" s="18"/>
      <c r="R152" s="16">
        <f t="shared" ca="1" si="10"/>
        <v>1.0000000000000002</v>
      </c>
    </row>
    <row r="153" spans="2:19" ht="15.6" thickTop="1" thickBot="1" x14ac:dyDescent="0.35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5.9583882750077345E-2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0.2999345639387393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0.14764402499375467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1.2083644632997957E-4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7.6411771682917049E-4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0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3.3001700771347758E-4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0.4424350797284487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4.8018031591461091E-2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3.0564708673166822E-4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2.0376472448777882E-4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0</v>
      </c>
      <c r="Q153" s="18"/>
      <c r="R153" s="16">
        <f t="shared" ca="1" si="10"/>
        <v>0.9993399659845732</v>
      </c>
    </row>
    <row r="154" spans="2:19" ht="15.6" thickTop="1" thickBot="1" x14ac:dyDescent="0.35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3.435083280936839E-2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0.10105133227882049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8.7972766819910952E-3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2.0096442453164439E-2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3.1867701480748961E-4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0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0.83421695637422066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9.5603104442246894E-4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1.2747080592299587E-4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8.4980537281997229E-5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t="shared" ca="1" si="10"/>
        <v>1</v>
      </c>
    </row>
    <row r="155" spans="2:19" ht="15.6" thickTop="1" thickBot="1" x14ac:dyDescent="0.35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0.32432587539858748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1.0712915696420515E-2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0.16309577993616101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1.9632438826102426E-3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4.5177790973121646E-4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0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8.0552637064659337E-4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0.49698836180349526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1.3553337291936497E-3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1.8071116389248659E-4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1.2047410926165774E-4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t="shared" ca="1" si="10"/>
        <v>1</v>
      </c>
    </row>
    <row r="156" spans="2:19" ht="15.6" thickTop="1" thickBot="1" x14ac:dyDescent="0.35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0.14343005863490296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0.372127833649259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0.17268489940197906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1.4205117829096936E-3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9.3148033228845689E-4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0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0.26571974946541782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4.3064479845050609E-2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3.7259213291538273E-4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2.4839475527692182E-4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0</v>
      </c>
      <c r="Q156" s="18"/>
      <c r="R156" s="16">
        <f t="shared" ca="1" si="10"/>
        <v>0.99999999999999978</v>
      </c>
    </row>
    <row r="157" spans="2:19" ht="15.6" thickTop="1" thickBot="1" x14ac:dyDescent="0.35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6.9982176422740641E-2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0.46628819604685279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0.29599802079548548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1.4202314617181477E-2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1.4766039768197392E-3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0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0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0.14606228714567171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4.4298119304592171E-3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5.9064159072789568E-4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9.6994747406118145E-4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t="shared" ca="1" si="10"/>
        <v>1</v>
      </c>
    </row>
    <row r="158" spans="2:19" ht="15.6" thickTop="1" thickBot="1" x14ac:dyDescent="0.35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4.6061151865040444E-2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7.424735127879023E-2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0.4541513728019988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2.1930277779366776E-4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1.270739161769095E-3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0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0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0.41931072931128993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3.8122174853072849E-3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5.0829566470763786E-4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4.1883965330272795E-4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t="shared" ca="1" si="10"/>
        <v>0.99999999999999989</v>
      </c>
    </row>
    <row r="159" spans="2:19" ht="15.6" thickTop="1" thickBot="1" x14ac:dyDescent="0.35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1.5311711710729868E-2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0.47253131986376673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1.5499351168693349E-4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2.7476338604884746E-2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8.3004574026936822E-4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0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0.48065208952100819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2.4901372208081052E-3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3.3201829610774732E-4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2.2134553073849817E-4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0</v>
      </c>
      <c r="Q159" s="18"/>
      <c r="R159" s="16">
        <f t="shared" ca="1" si="10"/>
        <v>1.0000000000000002</v>
      </c>
    </row>
    <row r="160" spans="2:19" ht="15.6" thickTop="1" thickBot="1" x14ac:dyDescent="0.35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7.3094882571526326E-2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0.25586641070872851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0.40215456479490908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0.2133275490616012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3.1430383963835691E-3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0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4.0889080346778128E-2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9.4291151891507073E-3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1.2572153585534279E-3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8.3814357236895189E-4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t="shared" ca="1" si="10"/>
        <v>0.99999999999999978</v>
      </c>
    </row>
    <row r="161" spans="2:18" ht="15.6" thickTop="1" thickBot="1" x14ac:dyDescent="0.35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1.436535538656496E-2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0.64072651633255451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5.7437895712804388E-2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9.6302914176064609E-4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0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0.28290665077489413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2.8890874252819384E-3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3.8521165670425841E-4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3.2625356943506505E-4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t="shared" ca="1" si="10"/>
        <v>0.99999999999999967</v>
      </c>
    </row>
    <row r="162" spans="2:18" ht="15.6" thickTop="1" thickBot="1" x14ac:dyDescent="0.35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1.3755507908992234E-2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0.12816226658304253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4.2063142063991053E-2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1.5815399139173719E-2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4.0349711640989469E-4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0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0.79832069776155434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1.210491349229684E-3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1.6139884656395789E-4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1.075992310426386E-4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t="shared" ca="1" si="10"/>
        <v>1</v>
      </c>
    </row>
    <row r="163" spans="2:18" ht="15.6" thickTop="1" thickBot="1" x14ac:dyDescent="0.35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2.010332657705893E-2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0.14330165179107082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1.3207290648605232E-2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8.4038859763974405E-2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9.1664373421020389E-4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0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0.73507120045964291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2.7499312026306117E-3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3.6665749368408162E-4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2.4443832912272108E-4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t="shared" ca="1" si="10"/>
        <v>0.99999999999999978</v>
      </c>
    </row>
    <row r="164" spans="2:18" ht="15.6" thickTop="1" thickBot="1" x14ac:dyDescent="0.35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6.8343816940612784E-2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0.45590248601966643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0.40463629395562795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1.4861349799771177E-3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1.6383946906892276E-3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0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5.8699152058052463E-2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8.2014582282476829E-3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6.5535787627569119E-4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4.3690525085046076E-4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t="shared" ca="1" si="10"/>
        <v>0.99999999999999978</v>
      </c>
    </row>
    <row r="165" spans="2:18" ht="15.6" thickTop="1" thickBot="1" x14ac:dyDescent="0.35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0.28839766890324264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0.54275848204985455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8.3997207437427501E-2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9.0718138011049111E-4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0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0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8.0613128502292963E-2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2.7215441403314732E-3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3.6287255204419647E-4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2.4191503469613097E-4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t="shared" ca="1" si="10"/>
        <v>0.99999999999999989</v>
      </c>
    </row>
    <row r="166" spans="2:18" ht="15.6" thickTop="1" thickBot="1" x14ac:dyDescent="0.35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4.3469529354295502E-2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0.88668927969989575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1.495770553129795E-3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1.2222875567165085E-4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1.1320343345331137E-3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0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5.9843839372582391E-2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6.492628373536374E-3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4.5281373381324545E-4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3.0187582254216367E-4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0</v>
      </c>
      <c r="Q166" s="18"/>
      <c r="R166" s="16">
        <f t="shared" ca="1" si="10"/>
        <v>1</v>
      </c>
    </row>
    <row r="167" spans="2:18" ht="15.6" thickTop="1" thickBot="1" x14ac:dyDescent="0.35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1.6815098116769442E-2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0.23525717359942847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6.2324839335297644E-3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0.46431232035811237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4.1844435584009621E-3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0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0.25468577150337929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1.4447036986669763E-2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1.6737774233603845E-3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2.3918945203494643E-3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0</v>
      </c>
      <c r="Q167" s="18"/>
      <c r="R167" s="16">
        <f t="shared" ca="1" si="10"/>
        <v>1</v>
      </c>
    </row>
    <row r="168" spans="2:18" ht="15.6" thickTop="1" thickBot="1" x14ac:dyDescent="0.35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3.3534687046851502E-2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0.16757116618326107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5.546857046379975E-2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3.5646739377609974E-4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0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0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0.74176206180179927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1.0694021813282993E-3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1.4258695751043993E-4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9.5057971673626632E-5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t="shared" ca="1" si="10"/>
        <v>1</v>
      </c>
    </row>
    <row r="169" spans="2:18" ht="15.6" thickTop="1" thickBot="1" x14ac:dyDescent="0.35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2.7850919121713613E-2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0.40625983929605408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0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5.2216474642403964E-3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5.5994572797382343E-4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0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0.55569278218249363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1.6798371839214707E-3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2.2397829118952936E-4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2.511050732413415E-3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0</v>
      </c>
      <c r="Q169" s="18"/>
      <c r="R169" s="16">
        <f t="shared" ca="1" si="10"/>
        <v>0.99999999999999989</v>
      </c>
    </row>
    <row r="170" spans="2:18" ht="15.6" thickTop="1" thickBot="1" x14ac:dyDescent="0.35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8.7590987111373905E-2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0.83685898308834861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0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2.4114527064908652E-2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1.2647581842690323E-3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0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4.5533297875446702E-2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3.7942745528070972E-3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5.0590327370761304E-4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3.3726884913840862E-4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0</v>
      </c>
      <c r="Q170" s="18"/>
      <c r="R170" s="16">
        <f t="shared" ca="1" si="10"/>
        <v>1</v>
      </c>
    </row>
    <row r="171" spans="2:18" ht="15.6" thickTop="1" thickBot="1" x14ac:dyDescent="0.35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5.0202352386795206E-2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0.1248062542673028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0.16880022760980426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6.2223083000956215E-4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6.0038958783712457E-4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0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0.62232156923041337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1.8011687635113738E-3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2.4015583513484987E-4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3.060565148919148E-2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t="shared" ca="1" si="10"/>
        <v>1</v>
      </c>
    </row>
    <row r="172" spans="2:18" ht="15.6" thickTop="1" thickBot="1" x14ac:dyDescent="0.35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0.14993713062499983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0.32791829039612902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0.18161777433797752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9.6526868821937666E-3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9.6698548228272565E-4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0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0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2.4859731832539502E-5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0.3245626315230003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2.9009564468481775E-3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3.8679419291309032E-4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1.9821709181580436E-3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t="shared" ca="1" si="10"/>
        <v>0.99995028053633495</v>
      </c>
    </row>
    <row r="173" spans="2:18" ht="15.6" thickTop="1" thickBot="1" x14ac:dyDescent="0.35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0.64016959695478204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1.1254813945980704E-2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1.3872274013748017E-2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5.0183537605694334E-5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1.0910108077281322E-2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0.32355901716604796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1.5055061281708299E-4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2.0073415042277733E-5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1.3382276694851823E-5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t="shared" ca="1" si="10"/>
        <v>1</v>
      </c>
    </row>
    <row r="174" spans="2:18" ht="15.6" thickTop="1" thickBot="1" x14ac:dyDescent="0.35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7.8219880983012163E-2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0.25087587043810966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0.48233954548682501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1.3557284203020812E-3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1.5776376006477084E-3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0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0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0.11650737049371208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2.5846011260281902E-2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2.1744153498597867E-2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2.15338018185115E-2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0</v>
      </c>
      <c r="Q174" s="18"/>
      <c r="R174" s="16">
        <f t="shared" ca="1" si="10"/>
        <v>0.99999999999999978</v>
      </c>
    </row>
    <row r="175" spans="2:18" ht="15.6" thickTop="1" thickBot="1" x14ac:dyDescent="0.35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0.11387300552102017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0.73052468730545606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6.8136405625000937E-2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1.9824256894250672E-2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1.2700500600022521E-3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0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5.986037589041307E-2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5.4249512153690923E-3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5.0802002400090096E-4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3.3868001600060064E-4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2.3956744848633031E-4</v>
      </c>
      <c r="Q175" s="18"/>
      <c r="R175" s="16">
        <f t="shared" ca="1" si="10"/>
        <v>1</v>
      </c>
    </row>
    <row r="176" spans="2:18" ht="15.6" thickTop="1" thickBot="1" x14ac:dyDescent="0.35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8.7232946962002761E-2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0.24358007499481268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0.18623326644671329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4.4414399453853093E-3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8.757773735935441E-3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2.1592305123067115E-4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0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0.41529485165220514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4.5485949475779205E-2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5.2546642415612632E-3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3.5031094943741761E-3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t="shared" ca="1" si="10"/>
        <v>0.99999999999999989</v>
      </c>
    </row>
    <row r="177" spans="2:18" ht="15.6" thickTop="1" thickBot="1" x14ac:dyDescent="0.35">
      <c r="B177" t="s">
        <v>1</v>
      </c>
      <c r="C177">
        <f t="shared" ref="C177:C240" si="11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4.9650493882408255E-2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0.39322056608841593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0.30721163745193819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1.5178154352793898E-2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1.4560576956363225E-2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0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1.2121769411645383E-5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0.15891734399689955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4.6664285006582817E-2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8.736346173817933E-3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5.8242307825452904E-3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0</v>
      </c>
      <c r="Q177" s="18"/>
      <c r="R177" s="16">
        <f t="shared" ca="1" si="10"/>
        <v>0.99997575646117676</v>
      </c>
    </row>
    <row r="178" spans="2:18" ht="15.6" thickTop="1" thickBot="1" x14ac:dyDescent="0.35">
      <c r="B178" t="s">
        <v>19</v>
      </c>
      <c r="C178">
        <f t="shared" si="11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0.10022565767354097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2.6466199652661178E-2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0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0.12859518297321071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5.2055124648063408E-3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0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0.71868539737655546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1.5616537394419022E-2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3.1233074788838038E-3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2.0822049859225361E-3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t="shared" ca="1" si="10"/>
        <v>1</v>
      </c>
    </row>
    <row r="179" spans="2:18" ht="15.6" thickTop="1" thickBot="1" x14ac:dyDescent="0.35">
      <c r="B179" t="s">
        <v>22</v>
      </c>
      <c r="C179">
        <f t="shared" si="11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1.9991022033951627E-2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0.20041859532145367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4.3290704225848575E-2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2.3945274321795257E-3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4.9612597157525744E-3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0.70909885240780368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1.4883779147257725E-2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2.9767558294515445E-3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1.9845038863010294E-3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t="shared" ref="R179:R210" ca="1" si="12">SUM(D179:Q179)</f>
        <v>1</v>
      </c>
    </row>
    <row r="180" spans="2:18" ht="15.6" thickTop="1" thickBot="1" x14ac:dyDescent="0.35">
      <c r="B180" t="s">
        <v>28</v>
      </c>
      <c r="C180">
        <f t="shared" si="11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0.14689389023811067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8.6802704391884172E-2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0.56367462180681294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1.3009546523973944E-2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0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0.12436659403123611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3.9028639571921833E-2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7.8057279143843653E-3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1.8418275521676009E-2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t="shared" ca="1" si="12"/>
        <v>0.99999999999999989</v>
      </c>
    </row>
    <row r="181" spans="2:18" ht="15.6" thickTop="1" thickBot="1" x14ac:dyDescent="0.35">
      <c r="B181" t="s">
        <v>13</v>
      </c>
      <c r="C181">
        <f t="shared" si="11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6.1161354569855622E-2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0.29856825737536141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0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0.15307071147920107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1.1537572837659996E-2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0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0.42100475571717944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4.3119775183082562E-2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6.9225437025959959E-3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4.6150291350639978E-3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0</v>
      </c>
      <c r="Q181" s="18"/>
      <c r="R181" s="16">
        <f t="shared" ca="1" si="12"/>
        <v>1</v>
      </c>
    </row>
    <row r="182" spans="2:18" ht="15.6" thickTop="1" thickBot="1" x14ac:dyDescent="0.35">
      <c r="B182" t="s">
        <v>17</v>
      </c>
      <c r="C182">
        <f t="shared" si="11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5.9583882750077345E-2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0.25418183384638926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0.12727933189116786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9.8459326639242632E-5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7.632803653901659E-3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0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3.3001700771347758E-4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0.47397674445210419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6.8624089402678556E-2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4.5796821923409954E-3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3.0531214615606645E-3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0</v>
      </c>
      <c r="Q182" s="18"/>
      <c r="R182" s="16">
        <f t="shared" ca="1" si="12"/>
        <v>0.99933996598457331</v>
      </c>
    </row>
    <row r="183" spans="2:18" ht="15.6" thickTop="1" thickBot="1" x14ac:dyDescent="0.35">
      <c r="B183" t="s">
        <v>25</v>
      </c>
      <c r="C183">
        <f t="shared" si="11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3.435083280936839E-2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8.5636722270186844E-2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7.5838592086130132E-3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1.6374879035911769E-2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2.4598617763364251E-3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0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0.84375439779423778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7.3795853290092757E-3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1.4759170658018551E-3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9.8394471053457003E-4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t="shared" ca="1" si="12"/>
        <v>0.99999999999999989</v>
      </c>
    </row>
    <row r="184" spans="2:18" ht="15.6" thickTop="1" thickBot="1" x14ac:dyDescent="0.35">
      <c r="B184" t="s">
        <v>11</v>
      </c>
      <c r="C184">
        <f t="shared" si="11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0.32432587539858748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9.0787421156106069E-3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0.14059981028979396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1.5996802006453831E-3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3.0517412372224693E-3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0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8.0552637064659337E-4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0.5083316594386037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9.1552237116674061E-3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1.8310447423334811E-3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1.2206964948889875E-3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t="shared" ca="1" si="12"/>
        <v>1.0000000000000002</v>
      </c>
    </row>
    <row r="185" spans="2:18" ht="15.6" thickTop="1" thickBot="1" x14ac:dyDescent="0.35">
      <c r="B185" t="s">
        <v>3</v>
      </c>
      <c r="C185">
        <f t="shared" si="11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0.14343005863490296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0.31536257088920255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0.14886629258791295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1.1574540453338244E-3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9.3266665075544507E-3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0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0.3042802524566901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6.8250038370848587E-2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5.5959999045326701E-3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3.7306666030217802E-3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0</v>
      </c>
      <c r="Q185" s="18"/>
      <c r="R185" s="16">
        <f t="shared" ca="1" si="12"/>
        <v>0.99999999999999978</v>
      </c>
    </row>
    <row r="186" spans="2:18" ht="15.6" thickTop="1" thickBot="1" x14ac:dyDescent="0.35">
      <c r="B186" t="s">
        <v>2</v>
      </c>
      <c r="C186">
        <f t="shared" si="11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6.9982176422740641E-2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0.395159488175299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0.25517070758231503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1.1572256354740462E-2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1.3427413237142843E-2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0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0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0.20040211886561482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4.0282239711428539E-2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8.0564479422857056E-3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5.9471517084330539E-3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t="shared" ca="1" si="12"/>
        <v>1</v>
      </c>
    </row>
    <row r="187" spans="2:18" ht="15.6" thickTop="1" thickBot="1" x14ac:dyDescent="0.35">
      <c r="B187" t="s">
        <v>16</v>
      </c>
      <c r="C187">
        <f t="shared" si="11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4.6061151865040444E-2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6.2921484134567995E-2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0.39150980413965408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1.7869115227632187E-4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9.0951236255672179E-3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0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0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0.45377327470379386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2.7285370876701652E-2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5.4570741753403292E-3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3.7180253270578572E-3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t="shared" ca="1" si="12"/>
        <v>0.99999999999999989</v>
      </c>
    </row>
    <row r="188" spans="2:18" ht="15.6" thickTop="1" thickBot="1" x14ac:dyDescent="0.35">
      <c r="B188" t="s">
        <v>15</v>
      </c>
      <c r="C188">
        <f t="shared" si="11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1.5311711710729868E-2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0.40045027107098874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1.3361509628183921E-4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2.2388127752128312E-2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8.8257914597864411E-3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0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0.51758731707093919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2.647737437935933E-2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5.2954748758718652E-3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3.5303165839145763E-3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0</v>
      </c>
      <c r="Q188" s="18"/>
      <c r="R188" s="16">
        <f t="shared" ca="1" si="12"/>
        <v>1.0000000000000002</v>
      </c>
    </row>
    <row r="189" spans="2:18" ht="15.6" thickTop="1" thickBot="1" x14ac:dyDescent="0.35">
      <c r="B189" t="s">
        <v>18</v>
      </c>
      <c r="C189">
        <f t="shared" si="11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7.3094882571526326E-2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0.21683594127858349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0.34668496965078371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0.17382244738352692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1.7591234487079232E-2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0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0.10160558668018335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5.2773703461237699E-2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1.0554740692247539E-2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7.036493794831694E-3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t="shared" ca="1" si="12"/>
        <v>1</v>
      </c>
    </row>
    <row r="190" spans="2:18" ht="15.6" thickTop="1" thickBot="1" x14ac:dyDescent="0.35">
      <c r="B190" t="s">
        <v>5</v>
      </c>
      <c r="C190">
        <f t="shared" si="11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1.436535538656496E-2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0.54298857316318183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4.9515427338624476E-2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1.1850080010036129E-2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0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0.33381079826314919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3.5550240030108385E-2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7.1100480060216744E-3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4.8094778023133429E-3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t="shared" ca="1" si="12"/>
        <v>1</v>
      </c>
    </row>
    <row r="191" spans="2:18" ht="15.6" thickTop="1" thickBot="1" x14ac:dyDescent="0.35">
      <c r="B191" t="s">
        <v>23</v>
      </c>
      <c r="C191">
        <f t="shared" si="11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1.3755507908992234E-2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0.10861209032461232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3.6261329365509527E-2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1.2886621520808213E-2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3.3660728127409174E-3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0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0.81165408681637319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1.0098218438222752E-2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2.0196436876445505E-3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1.346429125096367E-3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t="shared" ca="1" si="12"/>
        <v>1</v>
      </c>
    </row>
    <row r="192" spans="2:18" ht="15.6" thickTop="1" thickBot="1" x14ac:dyDescent="0.35">
      <c r="B192" t="s">
        <v>24</v>
      </c>
      <c r="C192">
        <f t="shared" si="11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2.010332657705893E-2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0.12144207778904308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1.1385595386728651E-2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6.8476107955831006E-2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5.1465937528183802E-3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0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0.7528599235272464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1.5439781258455141E-2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3.0879562516910285E-3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2.0586375011273526E-3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t="shared" ca="1" si="12"/>
        <v>0.99999999999999989</v>
      </c>
    </row>
    <row r="193" spans="2:18" ht="15.6" thickTop="1" thickBot="1" x14ac:dyDescent="0.35">
      <c r="B193" t="s">
        <v>27</v>
      </c>
      <c r="C193">
        <f t="shared" si="11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6.8343816940612784E-2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0.38635803899971732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0.34882439134105858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1.2109247984998738E-3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1.4747682235851878E-2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0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0.11823814258467187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4.7529320863735632E-2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8.8486093415111253E-3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5.8990728943407508E-3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t="shared" ca="1" si="12"/>
        <v>0.99999999999999978</v>
      </c>
    </row>
    <row r="194" spans="2:18" ht="15.6" thickTop="1" thickBot="1" x14ac:dyDescent="0.35">
      <c r="B194" t="s">
        <v>29</v>
      </c>
      <c r="C194">
        <f t="shared" si="11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0.28839766890324264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0.45996481529648697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7.2411385721920268E-2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1.0647524020368143E-2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0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0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0.12598850997650943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3.1942572061104429E-2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6.3885144122208855E-3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4.2590096081472576E-3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t="shared" ca="1" si="12"/>
        <v>1</v>
      </c>
    </row>
    <row r="195" spans="2:18" ht="15.6" thickTop="1" thickBot="1" x14ac:dyDescent="0.35">
      <c r="B195" t="s">
        <v>8</v>
      </c>
      <c r="C195">
        <f t="shared" si="11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4.3469529354295502E-2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0.75143159296601336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1.2894573733877542E-3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9.9593800917641433E-5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1.5058042599548665E-2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0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0.12532308813770537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4.8270653168583033E-2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9.0348255597291968E-3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6.0232170398194663E-3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0</v>
      </c>
      <c r="Q195" s="18"/>
      <c r="R195" s="16">
        <f t="shared" ca="1" si="12"/>
        <v>0.99999999999999989</v>
      </c>
    </row>
    <row r="196" spans="2:18" ht="15.6" thickTop="1" thickBot="1" x14ac:dyDescent="0.35">
      <c r="B196" t="s">
        <v>6</v>
      </c>
      <c r="C196">
        <f t="shared" si="11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1.6815098116769442E-2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0.19937048610121058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5.3728309771808314E-3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0.3783285573288323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1.7852268426252642E-2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0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0.30768193612850081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5.5450511590224807E-2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1.0711361055751583E-2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8.4169502752769292E-3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0</v>
      </c>
      <c r="Q196" s="18"/>
      <c r="R196" s="16">
        <f t="shared" ca="1" si="12"/>
        <v>0.99999999999999989</v>
      </c>
    </row>
    <row r="197" spans="2:18" ht="15.6" thickTop="1" thickBot="1" x14ac:dyDescent="0.35">
      <c r="B197" t="s">
        <v>21</v>
      </c>
      <c r="C197">
        <f t="shared" si="11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3.3534687046851502E-2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0.14200946286717042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4.7817733158448068E-2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3.7965439205123689E-3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0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0.75765539732496823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1.1389631761537108E-2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2.2779263523074215E-3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1.5186175682049476E-3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t="shared" ca="1" si="12"/>
        <v>1</v>
      </c>
    </row>
    <row r="198" spans="2:18" ht="15.6" thickTop="1" thickBot="1" x14ac:dyDescent="0.35">
      <c r="B198" t="s">
        <v>10</v>
      </c>
      <c r="C198">
        <f t="shared" si="11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2.7850919121713613E-2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0.34428799940343568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0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4.2546757116032853E-3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7.0404754684906526E-3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0.58604229654917372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2.1121426405471953E-2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4.2242852810943903E-3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5.1779220590166559E-3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0</v>
      </c>
      <c r="Q198" s="18"/>
      <c r="R198" s="16">
        <f t="shared" ca="1" si="12"/>
        <v>1</v>
      </c>
    </row>
    <row r="199" spans="2:18" ht="15.6" thickTop="1" thickBot="1" x14ac:dyDescent="0.35">
      <c r="B199" t="s">
        <v>20</v>
      </c>
      <c r="C199">
        <f t="shared" si="11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8.7590987111373905E-2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0.7092025280409735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0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1.9648873904740384E-2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1.4898555066446391E-2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0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0.10906483561068039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4.4695665199339166E-2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8.9391330398678366E-3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5.959422026578556E-3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0</v>
      </c>
      <c r="Q199" s="18"/>
      <c r="R199" s="16">
        <f t="shared" ca="1" si="12"/>
        <v>1.0000000000000002</v>
      </c>
    </row>
    <row r="200" spans="2:18" ht="15.6" thickTop="1" thickBot="1" x14ac:dyDescent="0.35">
      <c r="B200" t="s">
        <v>26</v>
      </c>
      <c r="C200">
        <f t="shared" si="11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5.0202352386795206E-2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0.10576801209093456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0.14551743759465882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5.0700289852630988E-4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5.0441454627491878E-3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0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0.6423389201162375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1.5132436388247565E-2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3.0264872776495123E-3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3.2463205784201254E-2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t="shared" ca="1" si="12"/>
        <v>0.99999999999999989</v>
      </c>
    </row>
    <row r="201" spans="2:18" ht="15.6" thickTop="1" thickBot="1" x14ac:dyDescent="0.35">
      <c r="B201" t="s">
        <v>7</v>
      </c>
      <c r="C201">
        <f t="shared" si="11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0.14993713062499983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0.27789685626790595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0.15656704684308406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7.8651522743801057E-3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8.9752835994699864E-3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0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0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2.4859731832539502E-5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0.36105850867389994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2.6925850798409964E-2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5.3851701596819915E-3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5.3144215626706442E-3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t="shared" ca="1" si="12"/>
        <v>0.99995028053633495</v>
      </c>
    </row>
    <row r="202" spans="2:18" ht="15.6" thickTop="1" thickBot="1" x14ac:dyDescent="0.35">
      <c r="B202" t="s">
        <v>9</v>
      </c>
      <c r="C202">
        <f t="shared" si="11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0.64016959695478204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9.5379779203226302E-3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1.1958856908403464E-2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4.2993669657452187E-4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1.0910108077281322E-2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0.32527377665633783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1.2898100897235656E-3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2.5796201794471313E-4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1.7197467862980874E-4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t="shared" ca="1" si="12"/>
        <v>1</v>
      </c>
    </row>
    <row r="203" spans="2:18" ht="15.6" thickTop="1" thickBot="1" x14ac:dyDescent="0.35">
      <c r="B203" t="s">
        <v>14</v>
      </c>
      <c r="C203">
        <f t="shared" si="11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7.8219880983012163E-2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0.21260666986280474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0.41580995300588364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1.1046676017276217E-3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1.2608502188345683E-2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0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0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0.165877022229827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5.893860502337582E-2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2.867819977134619E-2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2.6156499333677051E-2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0</v>
      </c>
      <c r="Q203" s="18"/>
      <c r="R203" s="16">
        <f t="shared" ca="1" si="12"/>
        <v>0.99999999999999989</v>
      </c>
    </row>
    <row r="204" spans="2:18" ht="15.6" thickTop="1" thickBot="1" x14ac:dyDescent="0.35">
      <c r="B204" t="s">
        <v>4</v>
      </c>
      <c r="C204">
        <f t="shared" si="11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0.11387300552102017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0.61908871805547117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5.8738280711207701E-2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1.6153098210130175E-2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1.4143925364792859E-2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0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0.11957290219435784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4.4046577129740902E-2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8.4863552188757137E-3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5.6575701459171436E-3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2.3956744848633031E-4</v>
      </c>
      <c r="Q204" s="18"/>
      <c r="R204" s="16">
        <f t="shared" ca="1" si="12"/>
        <v>1.0000000000000002</v>
      </c>
    </row>
    <row r="205" spans="2:18" ht="15.6" thickTop="1" thickBot="1" x14ac:dyDescent="0.35">
      <c r="B205" t="s">
        <v>12</v>
      </c>
      <c r="C205">
        <f t="shared" si="11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8.7232946962002761E-2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0.22896527049512391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0.17505927045991049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4.2395563115041586E-3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1.419605268496589E-2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2.1592305123067115E-4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0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0.41125493049043244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6.1800786322870553E-2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1.0221157933175438E-2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6.8141052887836246E-3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t="shared" ca="1" si="12"/>
        <v>1</v>
      </c>
    </row>
    <row r="206" spans="2:18" ht="15.6" thickTop="1" thickBot="1" x14ac:dyDescent="0.35">
      <c r="B206" t="s">
        <v>1</v>
      </c>
      <c r="C206">
        <f t="shared" si="11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4.9650493882408255E-2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0.36962733212311094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0.28877893920482189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1.4488238245848722E-2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2.3540202235374834E-2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0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1.2121769411645383E-5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0.15202702547413294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7.3603160843617635E-2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1.6948945609469877E-2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1.1299297072979921E-2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1.2121769411645383E-5</v>
      </c>
      <c r="Q206" s="18"/>
      <c r="R206" s="16">
        <f t="shared" ca="1" si="12"/>
        <v>0.99998787823058843</v>
      </c>
    </row>
    <row r="207" spans="2:18" ht="15.6" thickTop="1" thickBot="1" x14ac:dyDescent="0.35">
      <c r="B207" t="s">
        <v>19</v>
      </c>
      <c r="C207">
        <f t="shared" si="11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0.10022565767354097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2.4878227673501507E-2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0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0.12274994738351931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7.4360415271143097E-3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0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0.71347875132844385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2.2308124581342924E-2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5.3539498995223023E-3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3.5692999330148682E-3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t="shared" ca="1" si="12"/>
        <v>1</v>
      </c>
    </row>
    <row r="208" spans="2:18" ht="15.6" thickTop="1" thickBot="1" x14ac:dyDescent="0.35">
      <c r="B208" t="s">
        <v>22</v>
      </c>
      <c r="C208">
        <f t="shared" si="11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1.9991022033951627E-2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0.18839347960216646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4.0693261972297667E-2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2.2856852761713648E-3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8.0429996607965029E-3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0.70681295287927104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2.4128998982389512E-2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5.7909597557734829E-3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3.8606398371823221E-3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t="shared" ca="1" si="12"/>
        <v>1</v>
      </c>
    </row>
    <row r="209" spans="2:18" ht="15.6" thickTop="1" thickBot="1" x14ac:dyDescent="0.35">
      <c r="B209" t="s">
        <v>28</v>
      </c>
      <c r="C209">
        <f t="shared" si="11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0.14689389023811067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8.1594542128371139E-2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0.52985414449840418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2.1140513101457654E-2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0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0.11851229809544783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6.342153930437297E-2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1.5221169433049516E-2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2.336190320078611E-2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t="shared" ca="1" si="12"/>
        <v>1</v>
      </c>
    </row>
    <row r="210" spans="2:18" ht="15.6" thickTop="1" thickBot="1" x14ac:dyDescent="0.35">
      <c r="B210" t="s">
        <v>13</v>
      </c>
      <c r="C210">
        <f t="shared" si="11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6.1161354569855622E-2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0.28065416193283965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0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0.14611295186651013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1.7530947928976574E-2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0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0.41240354573001381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6.1099900457032286E-2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1.2622282508863131E-2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8.414855005908755E-3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0</v>
      </c>
      <c r="Q210" s="18"/>
      <c r="R210" s="16">
        <f t="shared" ca="1" si="12"/>
        <v>0.99999999999999989</v>
      </c>
    </row>
    <row r="211" spans="2:18" ht="15.6" thickTop="1" thickBot="1" x14ac:dyDescent="0.35">
      <c r="B211" t="s">
        <v>17</v>
      </c>
      <c r="C211">
        <f t="shared" si="11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5.9583882750077345E-2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0.23893092381560588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0.11964257197769777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9.3983902701095227E-5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1.240252273840102E-2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0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3.3001700771347758E-4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0.47053978985011874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8.2933246656176657E-2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8.9298163716487345E-3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5.9532109144324911E-3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3.3001700771347758E-4</v>
      </c>
      <c r="Q211" s="18"/>
      <c r="R211" s="16">
        <f t="shared" ref="R211:R242" ca="1" si="13">SUM(D211:Q211)</f>
        <v>0.9996699829922866</v>
      </c>
    </row>
    <row r="212" spans="2:18" ht="15.6" thickTop="1" thickBot="1" x14ac:dyDescent="0.35">
      <c r="B212" t="s">
        <v>25</v>
      </c>
      <c r="C212">
        <f t="shared" si="11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3.435083280936839E-2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8.0498518933975638E-2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7.1288276560962311E-3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1.5630566352461232E-2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3.8670206669428474E-3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0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0.84228274677999571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1.1601062000828544E-2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2.7842548801988503E-3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1.8561699201325665E-3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t="shared" ca="1" si="13"/>
        <v>1</v>
      </c>
    </row>
    <row r="213" spans="2:18" ht="15.6" thickTop="1" thickBot="1" x14ac:dyDescent="0.35">
      <c r="B213" t="s">
        <v>11</v>
      </c>
      <c r="C213">
        <f t="shared" si="11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0.32432587539858748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8.5340175886739703E-3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0.13216382167240631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1.5269674642524112E-3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4.946354781617741E-3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0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8.0552637064659337E-4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0.50692274664102099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1.4839064344853223E-2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3.5613754427647744E-3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2.3742502951765161E-3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t="shared" ca="1" si="13"/>
        <v>1</v>
      </c>
    </row>
    <row r="214" spans="2:18" ht="15.6" thickTop="1" thickBot="1" x14ac:dyDescent="0.35">
      <c r="B214" t="s">
        <v>3</v>
      </c>
      <c r="C214">
        <f t="shared" si="11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0.14343005863490296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0.29644081663585042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0.1399343150326382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1.1048424978186506E-3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1.5146626053960827E-2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0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0.30005747287000817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8.5709917010067721E-2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1.0905570758851794E-2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7.2703805059011958E-3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0</v>
      </c>
      <c r="Q214" s="18"/>
      <c r="R214" s="16">
        <f t="shared" ca="1" si="13"/>
        <v>0.99999999999999989</v>
      </c>
    </row>
    <row r="215" spans="2:18" ht="15.6" thickTop="1" thickBot="1" x14ac:dyDescent="0.35">
      <c r="B215" t="s">
        <v>2</v>
      </c>
      <c r="C215">
        <f t="shared" si="11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6.9982176422740641E-2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0.37144991888478107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0.23986046512737616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1.104624470225226E-2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2.1727494471171685E-2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0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0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0.19410203719918134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6.5182483413515055E-2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1.5643796019243615E-2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1.1005383759738325E-2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t="shared" ca="1" si="13"/>
        <v>1</v>
      </c>
    </row>
    <row r="216" spans="2:18" ht="15.6" thickTop="1" thickBot="1" x14ac:dyDescent="0.35">
      <c r="B216" t="s">
        <v>16</v>
      </c>
      <c r="C216">
        <f t="shared" si="11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4.6061151865040444E-2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5.9146195086493908E-2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0.36801921589127484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1.7056882717285271E-4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1.4778154484653621E-2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0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0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0.44967648913298791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4.4334463453960866E-2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1.0640271228950606E-2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7.173490029464707E-3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t="shared" ca="1" si="13"/>
        <v>0.99999999999999978</v>
      </c>
    </row>
    <row r="217" spans="2:18" ht="15.6" thickTop="1" thickBot="1" x14ac:dyDescent="0.35">
      <c r="B217" t="s">
        <v>15</v>
      </c>
      <c r="C217">
        <f t="shared" si="11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1.5311711710729868E-2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0.37642325480672945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1.2559819050492887E-4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2.1370485581577028E-2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1.4163823742306493E-2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0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0.51311706625046516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4.2491471226919472E-2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1.0197953094460675E-2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6.7986353963071164E-3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0</v>
      </c>
      <c r="Q217" s="18"/>
      <c r="R217" s="16">
        <f t="shared" ca="1" si="13"/>
        <v>1.0000000000000002</v>
      </c>
    </row>
    <row r="218" spans="2:18" ht="15.6" thickTop="1" thickBot="1" x14ac:dyDescent="0.35">
      <c r="B218" t="s">
        <v>18</v>
      </c>
      <c r="C218">
        <f t="shared" si="11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7.3094882571526326E-2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0.20382578480186847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0.3258838714717367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0.16592142704791205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2.7203077482771156E-2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0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8.9818031196546411E-2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8.1609232448313446E-2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1.9586215787595229E-2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1.305747719173015E-2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t="shared" ca="1" si="13"/>
        <v>0.99999999999999989</v>
      </c>
    </row>
    <row r="219" spans="2:18" ht="15.6" thickTop="1" thickBot="1" x14ac:dyDescent="0.35">
      <c r="B219" t="s">
        <v>5</v>
      </c>
      <c r="C219">
        <f t="shared" si="11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1.436535538656496E-2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0.51040925877339094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4.6544501698307011E-2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1.9256380016308704E-2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0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0.32847826225863291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5.776914004892611E-2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1.3864593611742266E-2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9.3125082061270709E-3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t="shared" ca="1" si="13"/>
        <v>1</v>
      </c>
    </row>
    <row r="220" spans="2:18" ht="15.6" thickTop="1" thickBot="1" x14ac:dyDescent="0.35">
      <c r="B220" t="s">
        <v>23</v>
      </c>
      <c r="C220">
        <f t="shared" si="11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1.3755507908992234E-2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0.10209536490513557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3.4085649603578953E-2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1.2300865997135115E-2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5.3673611040611982E-3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0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0.80985233384403987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1.6102083312183595E-2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3.8644999949240619E-3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2.5763333299493752E-3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t="shared" ca="1" si="13"/>
        <v>0.99999999999999989</v>
      </c>
    </row>
    <row r="221" spans="2:18" ht="15.6" thickTop="1" thickBot="1" x14ac:dyDescent="0.35">
      <c r="B221" t="s">
        <v>24</v>
      </c>
      <c r="C221">
        <f t="shared" si="11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2.010332657705893E-2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0.11415555312170049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1.070245966352493E-2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6.5363557594202315E-2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7.8185185350448487E-3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0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0.74901880666127996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2.345555560513455E-2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5.6293333452322909E-3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3.7528888968215274E-3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t="shared" ca="1" si="13"/>
        <v>0.99999999999999989</v>
      </c>
    </row>
    <row r="222" spans="2:18" ht="15.6" thickTop="1" thickBot="1" x14ac:dyDescent="0.35">
      <c r="B222" t="s">
        <v>27</v>
      </c>
      <c r="C222">
        <f t="shared" si="11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6.8343816940612784E-2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0.36317655665973425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0.32789492786059504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1.155882762204425E-3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2.3955351276907594E-2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0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0.11157471498075375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7.5152327986902773E-2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1.7247852919373471E-2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1.1498568612915648E-2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t="shared" ca="1" si="13"/>
        <v>0.99999999999999978</v>
      </c>
    </row>
    <row r="223" spans="2:18" ht="15.6" thickTop="1" thickBot="1" x14ac:dyDescent="0.35">
      <c r="B223" t="s">
        <v>29</v>
      </c>
      <c r="C223">
        <f t="shared" si="11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0.28839766890324264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0.43236692637869767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6.8066702578605046E-2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1.7302226533098233E-2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0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0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0.12119712416734375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5.1906679599294708E-2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1.2457603103830726E-2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8.3050687358871521E-3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t="shared" ca="1" si="13"/>
        <v>0.99999999999999989</v>
      </c>
    </row>
    <row r="224" spans="2:18" ht="15.6" thickTop="1" thickBot="1" x14ac:dyDescent="0.35">
      <c r="B224" t="s">
        <v>8</v>
      </c>
      <c r="C224">
        <f t="shared" si="11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4.3469529354295502E-2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0.70634569738805242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1.2120899309844891E-3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9.5066809966839544E-5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2.4468527000850192E-2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0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0.11854475074234261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7.6502106372487597E-2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1.7617339440612133E-2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1.1744892960408091E-2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0</v>
      </c>
      <c r="Q224" s="18"/>
      <c r="R224" s="16">
        <f t="shared" ca="1" si="13"/>
        <v>0.99999999999999989</v>
      </c>
    </row>
    <row r="225" spans="2:18" ht="15.6" thickTop="1" thickBot="1" x14ac:dyDescent="0.35">
      <c r="B225" t="s">
        <v>6</v>
      </c>
      <c r="C225">
        <f t="shared" si="11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1.6815098116769442E-2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0.18740825693513793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5.0504611185499815E-3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0.36113180472297629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2.6000504486635732E-2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0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0.29122200655981767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7.9895219771374079E-2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1.8720363230377731E-2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1.3756285058361028E-2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0</v>
      </c>
      <c r="Q225" s="18"/>
      <c r="R225" s="16">
        <f t="shared" ca="1" si="13"/>
        <v>0.99999999999999978</v>
      </c>
    </row>
    <row r="226" spans="2:18" ht="15.6" thickTop="1" thickBot="1" x14ac:dyDescent="0.35">
      <c r="B226" t="s">
        <v>21</v>
      </c>
      <c r="C226">
        <f t="shared" si="11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3.3534687046851502E-2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0.13348889509514017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4.4948669168941184E-2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6.169383870832601E-3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0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0.75594695256073763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1.8508151612497803E-2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4.4419563869994728E-3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2.9613042579996478E-3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t="shared" ca="1" si="13"/>
        <v>1</v>
      </c>
    </row>
    <row r="227" spans="2:18" ht="15.6" thickTop="1" thickBot="1" x14ac:dyDescent="0.35">
      <c r="B227" t="s">
        <v>10</v>
      </c>
      <c r="C227">
        <f t="shared" si="11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2.7850919121713613E-2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0.32363071943922955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0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4.0612813610758636E-3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1.140692862495501E-2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0.58277931935659455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3.4220785874865031E-2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8.2129886099676069E-3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7.8370576115987991E-3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0</v>
      </c>
      <c r="Q227" s="18"/>
      <c r="R227" s="16">
        <f t="shared" ca="1" si="13"/>
        <v>1</v>
      </c>
    </row>
    <row r="228" spans="2:18" ht="15.6" thickTop="1" thickBot="1" x14ac:dyDescent="0.35">
      <c r="B228" t="s">
        <v>20</v>
      </c>
      <c r="C228">
        <f t="shared" si="11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8.7590987111373905E-2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0.66665037635851498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0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1.8755743272706731E-2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2.4053854122369499E-2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0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0.101922851821083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7.2161562367108495E-2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1.7318774968106035E-2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1.1545849978737359E-2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0</v>
      </c>
      <c r="Q228" s="18"/>
      <c r="R228" s="16">
        <f t="shared" ca="1" si="13"/>
        <v>0.99999999999999989</v>
      </c>
    </row>
    <row r="229" spans="2:18" ht="15.6" thickTop="1" thickBot="1" x14ac:dyDescent="0.35">
      <c r="B229" t="s">
        <v>26</v>
      </c>
      <c r="C229">
        <f t="shared" si="11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5.0202352386795206E-2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9.94219313654785E-2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0.1367863913389793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4.8395731222965947E-4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8.1927033993655189E-3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0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0.6400577623207151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2.4578110198096553E-2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5.8987464475431708E-3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3.437804523079703E-2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t="shared" ca="1" si="13"/>
        <v>1</v>
      </c>
    </row>
    <row r="230" spans="2:18" ht="15.6" thickTop="1" thickBot="1" x14ac:dyDescent="0.35">
      <c r="B230" t="s">
        <v>7</v>
      </c>
      <c r="C230">
        <f t="shared" si="11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0.14993713062499983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0.26122304489183162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0.14717302403249902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7.5076453528173728E-3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1.452227213786525E-2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0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0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2.4859731832539502E-5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0.3568444526625727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4.3566816413595749E-2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1.0456035939262977E-2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8.6949987490579691E-3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2.4859731832539502E-5</v>
      </c>
      <c r="Q230" s="18"/>
      <c r="R230" s="16">
        <f t="shared" ca="1" si="13"/>
        <v>0.99997514026816758</v>
      </c>
    </row>
    <row r="231" spans="2:18" ht="15.6" thickTop="1" thickBot="1" x14ac:dyDescent="0.35">
      <c r="B231" t="s">
        <v>9</v>
      </c>
      <c r="C231">
        <f t="shared" si="11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0.64016959695478204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8.9656992451032716E-3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1.1241325493899255E-2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6.986471319335981E-4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1.0910108077281322E-2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0.32508030514287933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2.0959413958007945E-3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5.0302593499219059E-4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3.3535062332812695E-4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t="shared" ca="1" si="13"/>
        <v>0.99999999999999989</v>
      </c>
    </row>
    <row r="232" spans="2:18" ht="15.6" thickTop="1" thickBot="1" x14ac:dyDescent="0.35">
      <c r="B232" t="s">
        <v>14</v>
      </c>
      <c r="C232">
        <f t="shared" si="11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7.8219880983012163E-2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0.19985026967103647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0.39086135582553061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1.0544554380127298E-3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2.0480028927411627E-2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0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0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0.16017859228485115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8.2553185240573659E-2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3.5858719286075154E-2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3.0943512343496363E-2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0</v>
      </c>
      <c r="Q232" s="18"/>
      <c r="R232" s="16">
        <f t="shared" ca="1" si="13"/>
        <v>1</v>
      </c>
    </row>
    <row r="233" spans="2:18" ht="15.6" thickTop="1" thickBot="1" x14ac:dyDescent="0.35">
      <c r="B233" t="s">
        <v>4</v>
      </c>
      <c r="C233">
        <f t="shared" si="11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0.11387300552102017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0.58194339497214287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5.5213983868535245E-2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1.5418866473306078E-2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2.2855388163844179E-2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0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0.11284836222915724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7.0180965526894873E-2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1.6455879477967807E-2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1.0970586318645205E-2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1.5971163232422021E-4</v>
      </c>
      <c r="Q233" s="18"/>
      <c r="R233" s="16">
        <f t="shared" ca="1" si="13"/>
        <v>0.9999201441838379</v>
      </c>
    </row>
    <row r="234" spans="2:18" ht="15.6" thickTop="1" thickBot="1" x14ac:dyDescent="0.35">
      <c r="B234" t="s">
        <v>12</v>
      </c>
      <c r="C234">
        <f t="shared" si="11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8.7232946962002761E-2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0.1997356614957464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0.15271127848630489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4.1386144945635842E-3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2.478704464044762E-2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2.1592305123067115E-4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0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0.40455537582645812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9.3573762189315735E-2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1.9829635712358094E-2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1.3219757141572063E-2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t="shared" ca="1" si="13"/>
        <v>1</v>
      </c>
    </row>
    <row r="235" spans="2:18" ht="15.6" thickTop="1" thickBot="1" x14ac:dyDescent="0.35">
      <c r="B235" t="s">
        <v>1</v>
      </c>
      <c r="C235">
        <f t="shared" si="11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4.9650493882408255E-2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0.32244086419250106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0.2519135427105893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1.4143280192376132E-2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4.0907766054197062E-2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0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1.2121769411645383E-5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0.14065814728734616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0.1257058523000843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3.2726212843357652E-2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2.1817475228905099E-2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1.2121769411645383E-5</v>
      </c>
      <c r="Q235" s="18"/>
      <c r="R235" s="16">
        <f t="shared" ca="1" si="13"/>
        <v>0.99998787823058832</v>
      </c>
    </row>
    <row r="236" spans="2:18" ht="15.6" thickTop="1" thickBot="1" x14ac:dyDescent="0.35">
      <c r="B236" t="s">
        <v>19</v>
      </c>
      <c r="C236">
        <f t="shared" si="11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0.10022565767354097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2.1702283715182166E-2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0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0.11982732958867363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9.8380340955119255E-3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0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0.70577521384653974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2.9514102286535771E-2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7.8704272764095404E-3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5.2469515176063602E-3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t="shared" ca="1" si="13"/>
        <v>1</v>
      </c>
    </row>
    <row r="237" spans="2:18" ht="15.6" thickTop="1" thickBot="1" x14ac:dyDescent="0.35">
      <c r="B237" t="s">
        <v>22</v>
      </c>
      <c r="C237">
        <f t="shared" si="11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1.9991022033951627E-2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0.16434324816359203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3.5498377465195838E-2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2.2312641981672853E-3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1.4046530146507856E-2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0.70302126069105131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4.2139590439523575E-2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1.1237224117206287E-2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7.4914827448041895E-3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t="shared" ca="1" si="13"/>
        <v>0.99999999999999989</v>
      </c>
    </row>
    <row r="238" spans="2:18" ht="15.6" thickTop="1" thickBot="1" x14ac:dyDescent="0.35">
      <c r="B238" t="s">
        <v>28</v>
      </c>
      <c r="C238">
        <f t="shared" si="11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0.14689389023811067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7.1178217601345045E-2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0.46221318988158666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3.7077207593325737E-2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0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0.10875513820246739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0.1112316227799772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2.9661766074660589E-2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3.2988967628526822E-2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t="shared" ca="1" si="13"/>
        <v>1.0000000000000002</v>
      </c>
    </row>
    <row r="239" spans="2:18" ht="15.6" thickTop="1" thickBot="1" x14ac:dyDescent="0.35">
      <c r="B239" t="s">
        <v>13</v>
      </c>
      <c r="C239">
        <f t="shared" si="11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6.1161354569855622E-2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0.24482597104779635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0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0.14263407206016465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2.693319811848021E-2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0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0.39922782235351972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8.9306651025543221E-2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2.1546558494784169E-2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1.4364372329856115E-2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0</v>
      </c>
      <c r="Q239" s="18"/>
      <c r="R239" s="16">
        <f t="shared" ca="1" si="13"/>
        <v>1</v>
      </c>
    </row>
    <row r="240" spans="2:18" ht="15.6" thickTop="1" thickBot="1" x14ac:dyDescent="0.35">
      <c r="B240" t="s">
        <v>17</v>
      </c>
      <c r="C240">
        <f t="shared" si="11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5.9583882750077345E-2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0.2084291037540392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0.10436905215075763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9.1746190732021538E-5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2.1749663926152612E-2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0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3.3001700771347758E-4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0.46481227808413267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0.11097467021943141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1.7399731140922088E-2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1.1599820760614728E-2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3.3001700771347758E-4</v>
      </c>
      <c r="Q240" s="18"/>
      <c r="R240" s="16">
        <f t="shared" ca="1" si="13"/>
        <v>0.99966998299228671</v>
      </c>
    </row>
    <row r="241" spans="2:18" ht="15.6" thickTop="1" thickBot="1" x14ac:dyDescent="0.35">
      <c r="B241" t="s">
        <v>25</v>
      </c>
      <c r="C241">
        <f t="shared" ref="C241:C262" si="14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3.435083280936839E-2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7.0222112261553227E-2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6.2187645510626711E-3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1.5258410010735966E-2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6.3742187182086046E-3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0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0.83995404720350053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1.9122656154625814E-2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5.0993749745668823E-3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3.399583316377922E-3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t="shared" ca="1" si="13"/>
        <v>1.0000000000000002</v>
      </c>
    </row>
    <row r="242" spans="2:18" ht="15.6" thickTop="1" thickBot="1" x14ac:dyDescent="0.35">
      <c r="B242" t="s">
        <v>11</v>
      </c>
      <c r="C242">
        <f t="shared" si="14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0.32432587539858748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7.444568534800698E-3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0.11529184443763106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1.4906110960559251E-3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8.6352931364680457E-3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0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8.0552637064659337E-4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0.50458667743444874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2.5905879409404132E-2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6.9082345091744371E-3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4.6054896727829578E-3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t="shared" ca="1" si="13"/>
        <v>1</v>
      </c>
    </row>
    <row r="243" spans="2:18" ht="15.6" thickTop="1" thickBot="1" x14ac:dyDescent="0.35">
      <c r="B243" t="s">
        <v>3</v>
      </c>
      <c r="C243">
        <f t="shared" si="14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0.14343005863490296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0.25859730812914611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0.12207035992208864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1.0785367240610637E-3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2.6536016673404706E-2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0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0.29302827548345745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0.11987808886839935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2.1228813338723763E-2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1.4152542225815846E-2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0</v>
      </c>
      <c r="Q243" s="18"/>
      <c r="R243" s="16">
        <f t="shared" ref="R243:R262" ca="1" si="15">SUM(D243:Q243)</f>
        <v>0.99999999999999989</v>
      </c>
    </row>
    <row r="244" spans="2:18" ht="15.6" thickTop="1" thickBot="1" x14ac:dyDescent="0.35">
      <c r="B244" t="s">
        <v>2</v>
      </c>
      <c r="C244">
        <f t="shared" si="14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6.9982176422740641E-2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0.32403078030374521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0.20923998021749832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1.0783238876008159E-2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3.7818387762979681E-2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0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0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0.1836895696972069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0.11345516328893906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3.0254710210383746E-2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2.0745993220498415E-2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t="shared" ca="1" si="15"/>
        <v>1.0000000000000002</v>
      </c>
    </row>
    <row r="245" spans="2:18" ht="15.6" thickTop="1" thickBot="1" x14ac:dyDescent="0.35">
      <c r="B245" t="s">
        <v>16</v>
      </c>
      <c r="C245">
        <f t="shared" si="14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4.6061151865040444E-2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5.1595616990345754E-2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0.32103803939451636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1.6650766462111811E-4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2.5914157744903098E-2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0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0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0.44284986690249523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7.7742473234709314E-2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2.0731326195922481E-2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1.3900860007445955E-2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t="shared" ca="1" si="15"/>
        <v>0.99999999999999967</v>
      </c>
    </row>
    <row r="246" spans="2:18" ht="15.6" thickTop="1" thickBot="1" x14ac:dyDescent="0.35">
      <c r="B246" t="s">
        <v>15</v>
      </c>
      <c r="C246">
        <f t="shared" si="14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1.5311711710729868E-2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0.32836922227821086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1.0956437895110815E-4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2.086166449630138E-2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2.4283421604570005E-2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0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0.50583625524476694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7.2850264813710014E-2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1.9426737283656004E-2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1.2951158189104006E-2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0</v>
      </c>
      <c r="Q246" s="18"/>
      <c r="R246" s="16">
        <f t="shared" ca="1" si="15"/>
        <v>1.0000000000000002</v>
      </c>
    </row>
    <row r="247" spans="2:18" ht="15.6" thickTop="1" thickBot="1" x14ac:dyDescent="0.35">
      <c r="B247" t="s">
        <v>18</v>
      </c>
      <c r="C247">
        <f t="shared" si="14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7.3094882571526326E-2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0.17780547184843848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0.28428167511364266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0.16197091688010462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4.3379645901225103E-2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0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7.1488942113087331E-2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0.13013893770367529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3.4703716720980077E-2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2.3135811147320058E-2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t="shared" ca="1" si="15"/>
        <v>1</v>
      </c>
    </row>
    <row r="248" spans="2:18" ht="15.6" thickTop="1" thickBot="1" x14ac:dyDescent="0.35">
      <c r="B248" t="s">
        <v>5</v>
      </c>
      <c r="C248">
        <f t="shared" si="14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1.436535538656496E-2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0.4452506299938091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4.0602650417672068E-2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3.3772728028602955E-2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0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0.31959070225110581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0.10131818408580887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2.7018182422882363E-2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1.8081567413553802E-2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t="shared" ca="1" si="15"/>
        <v>0.99999999999999989</v>
      </c>
    </row>
    <row r="249" spans="2:18" ht="15.6" thickTop="1" thickBot="1" x14ac:dyDescent="0.35">
      <c r="B249" t="s">
        <v>23</v>
      </c>
      <c r="C249">
        <f t="shared" si="14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1.3755507908992234E-2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8.9061914066182107E-2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2.9734290079717809E-2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1.2007988235298564E-2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9.0924865435711121E-3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0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0.80694703814409674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2.7277459630713333E-2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7.2739892348568907E-3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4.8493261565712605E-3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t="shared" ca="1" si="15"/>
        <v>1</v>
      </c>
    </row>
    <row r="250" spans="2:18" ht="15.6" thickTop="1" thickBot="1" x14ac:dyDescent="0.35">
      <c r="B250" t="s">
        <v>24</v>
      </c>
      <c r="C250">
        <f t="shared" si="14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2.010332657705893E-2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9.9582503787015331E-2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9.3361882171174929E-3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6.3807282413387983E-2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1.2006561636339858E-2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0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0.74313570361160763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3.6019684909019578E-2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9.6052493090718859E-3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6.4034995393812584E-3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t="shared" ca="1" si="15"/>
        <v>0.99999999999999989</v>
      </c>
    </row>
    <row r="251" spans="2:18" ht="15.6" thickTop="1" thickBot="1" x14ac:dyDescent="0.35">
      <c r="B251" t="s">
        <v>27</v>
      </c>
      <c r="C251">
        <f t="shared" si="14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6.8343816940612784E-2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0.31681359197976822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0.28603600089966802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1.1283617440567004E-3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4.1983833431145229E-2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0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0.1004781759802728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0.12923777444961571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3.358706674491619E-2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2.2391377829944124E-2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t="shared" ca="1" si="15"/>
        <v>0.99999999999999967</v>
      </c>
    </row>
    <row r="252" spans="2:18" ht="15.6" thickTop="1" thickBot="1" x14ac:dyDescent="0.35">
      <c r="B252" t="s">
        <v>29</v>
      </c>
      <c r="C252">
        <f t="shared" si="14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0.28839766890324264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0.37717114854311928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5.9377336291974614E-2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3.0345443458049202E-2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0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0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0.11321148115206767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9.1036330374147628E-2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2.4276354766439363E-2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1.6184236510959578E-2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t="shared" ca="1" si="15"/>
        <v>1</v>
      </c>
    </row>
    <row r="253" spans="2:18" ht="15.6" thickTop="1" thickBot="1" x14ac:dyDescent="0.35">
      <c r="B253" t="s">
        <v>8</v>
      </c>
      <c r="C253">
        <f t="shared" si="14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4.3469529354295502E-2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0.61617390623213097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1.0573550461779584E-3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9.28033144914386E-5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4.2911550831450748E-2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0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0.10724827624856309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0.13183117786428933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3.4329240665160604E-2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2.2886160443440398E-2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0</v>
      </c>
      <c r="Q253" s="18"/>
      <c r="R253" s="16">
        <f t="shared" ca="1" si="15"/>
        <v>1</v>
      </c>
    </row>
    <row r="254" spans="2:18" ht="15.6" thickTop="1" thickBot="1" x14ac:dyDescent="0.35">
      <c r="B254" t="s">
        <v>6</v>
      </c>
      <c r="C254">
        <f t="shared" si="14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1.6815098116769442E-2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0.16348379860299267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4.4057214012882817E-3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0.35253342842004831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3.6175741536813126E-2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0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0.2666549160463218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0.11042093092190625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2.8940593229450501E-2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2.056977172440954E-2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0</v>
      </c>
      <c r="Q254" s="18"/>
      <c r="R254" s="16">
        <f t="shared" ca="1" si="15"/>
        <v>0.99999999999999989</v>
      </c>
    </row>
    <row r="255" spans="2:18" ht="15.6" thickTop="1" thickBot="1" x14ac:dyDescent="0.35">
      <c r="B255" t="s">
        <v>21</v>
      </c>
      <c r="C255">
        <f t="shared" si="14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3.3534687046851502E-2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0.11644775955107972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3.9210541189927416E-2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1.082015017346025E-2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0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0.75309954462035344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3.2460450520380754E-2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8.6561201387682016E-3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5.7707467591788008E-3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t="shared" ca="1" si="15"/>
        <v>1</v>
      </c>
    </row>
    <row r="256" spans="2:18" ht="15.6" thickTop="1" thickBot="1" x14ac:dyDescent="0.35">
      <c r="B256" t="s">
        <v>10</v>
      </c>
      <c r="C256">
        <f t="shared" si="14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2.7850919121713613E-2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0.28231615951081729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0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3.9645841858121532E-3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1.9900002915497407E-2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0.57737325642738369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5.9700008746492214E-2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1.5920002332397924E-2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1.2975066759885681E-2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0</v>
      </c>
      <c r="Q256" s="18"/>
      <c r="R256" s="16">
        <f t="shared" ca="1" si="15"/>
        <v>0.99999999999999989</v>
      </c>
    </row>
    <row r="257" spans="2:18" ht="15.6" thickTop="1" thickBot="1" x14ac:dyDescent="0.35">
      <c r="B257" t="s">
        <v>20</v>
      </c>
      <c r="C257">
        <f t="shared" si="14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8.7590987111373905E-2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0.58154607299359817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0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1.8309177956689904E-2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4.1697255248983434E-2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0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9.0168400610426344E-2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0.1250917657469503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3.3357804199186748E-2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2.2238536132791163E-2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0</v>
      </c>
      <c r="Q257" s="18"/>
      <c r="R257" s="16">
        <f t="shared" ca="1" si="15"/>
        <v>0.99999999999999978</v>
      </c>
    </row>
    <row r="258" spans="2:18" ht="15.6" thickTop="1" thickBot="1" x14ac:dyDescent="0.35">
      <c r="B258" t="s">
        <v>26</v>
      </c>
      <c r="C258">
        <f t="shared" si="14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5.0202352386795206E-2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8.6729769914566351E-2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0.11932429882762023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4.7243451908133416E-4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1.435611059255155E-2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0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0.6362596735925603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4.306833177765465E-2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1.1484888474041239E-2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3.8102139915129077E-2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t="shared" ca="1" si="15"/>
        <v>1</v>
      </c>
    </row>
    <row r="259" spans="2:18" ht="15.6" thickTop="1" thickBot="1" x14ac:dyDescent="0.35">
      <c r="B259" t="s">
        <v>7</v>
      </c>
      <c r="C259">
        <f t="shared" si="14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0.14993713062499983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0.22787542213968287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0.12838497841132893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7.3288918920360081E-3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2.5273889840553326E-2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0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0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2.4859731832539502E-5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0.34988061046395447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7.5821669521659973E-2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2.0219111872442658E-2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1.5203716037844421E-2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2.4859731832539502E-5</v>
      </c>
      <c r="Q259" s="18"/>
      <c r="R259" s="16">
        <f t="shared" ca="1" si="15"/>
        <v>0.99997514026816747</v>
      </c>
    </row>
    <row r="260" spans="2:18" ht="15.6" thickTop="1" thickBot="1" x14ac:dyDescent="0.35">
      <c r="B260" t="s">
        <v>9</v>
      </c>
      <c r="C260">
        <f t="shared" si="14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0.64016959695478204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7.8211418946645562E-3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9.8062626648908399E-3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1.2253195852373871E-3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1.0910108077281322E-2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0.32475785262044843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3.6759587557121613E-3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9.8025566818990962E-4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6.5350377879327319E-4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t="shared" ca="1" si="15"/>
        <v>0.99999999999999989</v>
      </c>
    </row>
    <row r="261" spans="2:18" ht="15.6" thickTop="1" thickBot="1" x14ac:dyDescent="0.35">
      <c r="B261" t="s">
        <v>14</v>
      </c>
      <c r="C261">
        <f t="shared" si="14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7.8219880983012163E-2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0.17433746928749991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0.34096416146482456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1.029349356155284E-3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3.5891299836808957E-2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0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0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0.1506895777371772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0.12878699796876564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4.9826138327785943E-2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4.0255125037970227E-2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0</v>
      </c>
      <c r="Q261" s="18"/>
      <c r="R261" s="16">
        <f t="shared" ca="1" si="15"/>
        <v>0.99999999999999978</v>
      </c>
    </row>
    <row r="262" spans="2:18" ht="15.6" thickTop="1" thickBot="1" x14ac:dyDescent="0.35">
      <c r="B262" t="s">
        <v>4</v>
      </c>
      <c r="C262">
        <f t="shared" si="14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0.11387300552102017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0.5076527488054865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4.8165390183190313E-2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1.5051750604894028E-2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3.9682419154675033E-2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0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0.10176316757662696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0.12066205849938746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3.1745935323740024E-2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2.1163956882493354E-2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1.5971163232422021E-4</v>
      </c>
      <c r="Q262" s="18"/>
      <c r="R262" s="16">
        <f t="shared" ca="1" si="15"/>
        <v>0.99992014418383823</v>
      </c>
    </row>
    <row r="263" spans="2:18" ht="15" thickTop="1" x14ac:dyDescent="0.3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3" width="9" bestFit="1" customWidth="1" collapsed="1"/>
    <col min="4" max="4" width="8.88671875" bestFit="1" customWidth="1" collapsed="1"/>
    <col min="5" max="5" width="6.33203125" customWidth="1" collapsed="1"/>
    <col min="6" max="6" width="6.6640625" bestFit="1" customWidth="1" collapsed="1"/>
    <col min="7" max="7" width="17.33203125" customWidth="1" collapsed="1"/>
    <col min="8" max="8" width="12.109375" customWidth="1" collapsed="1"/>
    <col min="9" max="9" width="11.44140625" bestFit="1" customWidth="1" collapsed="1"/>
    <col min="10" max="11" width="11.44140625" customWidth="1" collapsed="1"/>
    <col min="12" max="12" width="13.5546875" bestFit="1" customWidth="1" collapsed="1"/>
    <col min="13" max="13" width="9.33203125" bestFit="1" customWidth="1" collapsed="1"/>
    <col min="14" max="14" width="8" customWidth="1" collapsed="1"/>
    <col min="15" max="15" width="10.109375" bestFit="1" customWidth="1" collapsed="1"/>
    <col min="16" max="16" width="19.33203125" bestFit="1" customWidth="1" collapsed="1"/>
    <col min="17" max="17" width="9" bestFit="1" customWidth="1" collapsed="1"/>
    <col min="18" max="19" width="9" customWidth="1" collapsed="1"/>
    <col min="20" max="20" width="8.88671875" bestFit="1" customWidth="1" collapsed="1"/>
    <col min="21" max="22" width="6.6640625" bestFit="1" customWidth="1" collapsed="1"/>
    <col min="23" max="23" width="10.109375" bestFit="1" customWidth="1" collapsed="1"/>
    <col min="24" max="25" width="9" bestFit="1" customWidth="1" collapsed="1"/>
    <col min="26" max="27" width="9" customWidth="1" collapsed="1"/>
    <col min="28" max="28" width="8.88671875" bestFit="1" customWidth="1" collapsed="1"/>
    <col min="29" max="30" width="6.6640625" bestFit="1" customWidth="1" collapsed="1"/>
    <col min="31" max="31" width="10.109375" bestFit="1" customWidth="1" collapsed="1"/>
    <col min="32" max="33" width="9" bestFit="1" customWidth="1" collapsed="1"/>
    <col min="34" max="35" width="9" customWidth="1" collapsed="1"/>
    <col min="36" max="36" width="8.88671875" bestFit="1" customWidth="1" collapsed="1"/>
    <col min="37" max="38" width="6.6640625" bestFit="1" customWidth="1" collapsed="1"/>
    <col min="39" max="39" width="10.109375" bestFit="1" customWidth="1" collapsed="1"/>
    <col min="40" max="40" width="9" bestFit="1" customWidth="1" collapsed="1"/>
  </cols>
  <sheetData>
    <row r="1" spans="7:12" x14ac:dyDescent="0.3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80" t="s">
        <v>35</v>
      </c>
      <c r="H8" s="79"/>
    </row>
    <row r="9" spans="7:12" x14ac:dyDescent="0.3">
      <c r="G9" s="80" t="s">
        <v>134</v>
      </c>
      <c r="H9" s="79"/>
    </row>
    <row r="10" spans="7:12" x14ac:dyDescent="0.3">
      <c r="G10" s="80" t="s">
        <v>37</v>
      </c>
      <c r="H10" s="79"/>
    </row>
    <row r="11" spans="7:12" x14ac:dyDescent="0.3">
      <c r="G11" s="80" t="s">
        <v>40</v>
      </c>
      <c r="H11" s="79"/>
    </row>
    <row r="12" spans="7:12" x14ac:dyDescent="0.3">
      <c r="G12" s="80" t="s">
        <v>73</v>
      </c>
      <c r="H12" s="79"/>
    </row>
    <row r="13" spans="7:12" x14ac:dyDescent="0.3">
      <c r="G13" s="80" t="s">
        <v>38</v>
      </c>
      <c r="H13" s="79"/>
    </row>
    <row r="14" spans="7:12" x14ac:dyDescent="0.3">
      <c r="G14" s="80" t="s">
        <v>60</v>
      </c>
      <c r="H14" s="79"/>
    </row>
    <row r="15" spans="7:12" x14ac:dyDescent="0.3">
      <c r="G15" s="80" t="s">
        <v>66</v>
      </c>
      <c r="H15" s="79"/>
    </row>
    <row r="16" spans="7:12" x14ac:dyDescent="0.3">
      <c r="G16" s="80" t="s">
        <v>74</v>
      </c>
      <c r="H16" s="79"/>
    </row>
    <row r="17" spans="1:53" x14ac:dyDescent="0.3">
      <c r="G17" s="80" t="s">
        <v>75</v>
      </c>
      <c r="H17" s="79"/>
    </row>
    <row r="18" spans="1:53" x14ac:dyDescent="0.3">
      <c r="G18" s="80" t="s">
        <v>76</v>
      </c>
      <c r="H18" s="79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f>SUM('[1]Space Heating_GWh'!B2,'[1]Water Heating_GWh'!B2)/SUM('[1]Space Heating_GWh'!$B2:$G2,'[1]Water Heating_GWh'!$B2:$G2)</f>
        <v>5.5594948578831085E-2</v>
      </c>
      <c r="AW24" s="22">
        <f>SUM('[1]Space Heating_GWh'!C2,'[1]Water Heating_GWh'!C2)/SUM('[1]Space Heating_GWh'!$B2:$G2,'[1]Water Heating_GWh'!$B2:$G2)</f>
        <v>9.2335868277240843E-2</v>
      </c>
      <c r="AX24" s="22">
        <f>SUM('[1]Space Heating_GWh'!D2,'[1]Water Heating_GWh'!D2)/SUM('[1]Space Heating_GWh'!$B2:$G2,'[1]Water Heating_GWh'!$B2:$G2)</f>
        <v>0.43447965171479669</v>
      </c>
      <c r="AY24" s="22">
        <f>SUM('[1]Space Heating_GWh'!E2,'[1]Water Heating_GWh'!E2)/SUM('[1]Space Heating_GWh'!$B2:$G2,'[1]Water Heating_GWh'!$B2:$G2)</f>
        <v>4.8096669887415053E-2</v>
      </c>
      <c r="AZ24" s="22">
        <f>SUM('[1]Space Heating_GWh'!F2,'[1]Water Heating_GWh'!F2)/SUM('[1]Space Heating_GWh'!$B2:$G2,'[1]Water Heating_GWh'!$B2:$G2)</f>
        <v>0.14788605774562674</v>
      </c>
      <c r="BA24" s="23">
        <f>SUM('[1]Space Heating_GWh'!G2,'[1]Water Heating_GWh'!G2)/SUM('[1]Space Heating_GWh'!$B2:$G2,'[1]Water Heating_GWh'!$B2:$G2)</f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f>SUM('[1]Space Heating_GWh'!B22,'[1]Water Heating_GWh'!B22)/SUM('[1]Space Heating_GWh'!$B22:$G22,'[1]Water Heating_GWh'!$B22:$G22)</f>
        <v>6.7702120980136893E-2</v>
      </c>
      <c r="AW25" s="25">
        <f>SUM('[1]Space Heating_GWh'!C22,'[1]Water Heating_GWh'!C22)/SUM('[1]Space Heating_GWh'!$B22:$G22,'[1]Water Heating_GWh'!$B22:$G22)</f>
        <v>0.14888150812056661</v>
      </c>
      <c r="AX25" s="25">
        <f>SUM('[1]Space Heating_GWh'!D22,'[1]Water Heating_GWh'!D22)/SUM('[1]Space Heating_GWh'!$B22:$G22,'[1]Water Heating_GWh'!$B22:$G22)</f>
        <v>0.2247368545209798</v>
      </c>
      <c r="AY25" s="25">
        <f>SUM('[1]Space Heating_GWh'!E22,'[1]Water Heating_GWh'!E22)/SUM('[1]Space Heating_GWh'!$B22:$G22,'[1]Water Heating_GWh'!$B22:$G22)</f>
        <v>4.1350012201233017E-3</v>
      </c>
      <c r="AZ25" s="25">
        <f>SUM('[1]Space Heating_GWh'!F22,'[1]Water Heating_GWh'!F22)/SUM('[1]Space Heating_GWh'!$B22:$G22,'[1]Water Heating_GWh'!$B22:$G22)</f>
        <v>0.20402223756277532</v>
      </c>
      <c r="BA25" s="55">
        <f>SUM('[1]Space Heating_GWh'!G22,'[1]Water Heating_GWh'!G22)/SUM('[1]Space Heating_GWh'!$B22:$G22,'[1]Water Heating_GWh'!$B22:$G22)</f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f>SUM('[1]Space Heating_GWh'!B3,'[1]Water Heating_GWh'!B3)/SUM('[1]Space Heating_GWh'!$B3:$G3,'[1]Water Heating_GWh'!$B3:$G3)</f>
        <v>3.2239192246105761E-2</v>
      </c>
      <c r="AW26" s="57">
        <f>SUM('[1]Space Heating_GWh'!C3,'[1]Water Heating_GWh'!C3)/SUM('[1]Space Heating_GWh'!$B3:$G3,'[1]Water Heating_GWh'!$B3:$G3)</f>
        <v>1.4068069626642005E-4</v>
      </c>
      <c r="AX26" s="57">
        <f>SUM('[1]Space Heating_GWh'!D3,'[1]Water Heating_GWh'!D3)/SUM('[1]Space Heating_GWh'!$B3:$G3,'[1]Water Heating_GWh'!$B3:$G3)</f>
        <v>0.4905154031205915</v>
      </c>
      <c r="AY26" s="57">
        <f>SUM('[1]Space Heating_GWh'!E3,'[1]Water Heating_GWh'!E3)/SUM('[1]Space Heating_GWh'!$B3:$G3,'[1]Water Heating_GWh'!$B3:$G3)</f>
        <v>1.2519152651837317E-2</v>
      </c>
      <c r="AZ26" s="57">
        <f>SUM('[1]Space Heating_GWh'!F3,'[1]Water Heating_GWh'!F3)/SUM('[1]Space Heating_GWh'!$B3:$G3,'[1]Water Heating_GWh'!$B3:$G3)</f>
        <v>0.36201728536158467</v>
      </c>
      <c r="BA26" s="58">
        <f>SUM('[1]Space Heating_GWh'!G3,'[1]Water Heating_GWh'!G3)/SUM('[1]Space Heating_GWh'!$B3:$G3,'[1]Water Heating_GWh'!$B3:$G3)</f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f>SUM('[1]Space Heating_GWh'!B4,'[1]Water Heating_GWh'!B4)/SUM('[1]Space Heating_GWh'!$B4:$G4,'[1]Water Heating_GWh'!$B4:$G4)</f>
        <v>8.6247436994582871E-2</v>
      </c>
      <c r="AW27" s="57">
        <f>SUM('[1]Space Heating_GWh'!C4,'[1]Water Heating_GWh'!C4)/SUM('[1]Space Heating_GWh'!$B4:$G4,'[1]Water Heating_GWh'!$B4:$G4)</f>
        <v>0.15930644597248425</v>
      </c>
      <c r="AX27" s="57">
        <f>SUM('[1]Space Heating_GWh'!D4,'[1]Water Heating_GWh'!D4)/SUM('[1]Space Heating_GWh'!$B4:$G4,'[1]Water Heating_GWh'!$B4:$G4)</f>
        <v>3.825199257074266E-2</v>
      </c>
      <c r="AY27" s="57">
        <f>SUM('[1]Space Heating_GWh'!E4,'[1]Water Heating_GWh'!E4)/SUM('[1]Space Heating_GWh'!$B4:$G4,'[1]Water Heating_GWh'!$B4:$G4)</f>
        <v>0.12592834213538898</v>
      </c>
      <c r="AZ27" s="57">
        <f>SUM('[1]Space Heating_GWh'!F4,'[1]Water Heating_GWh'!F4)/SUM('[1]Space Heating_GWh'!$B4:$G4,'[1]Water Heating_GWh'!$B4:$G4)</f>
        <v>9.2841073392843881E-4</v>
      </c>
      <c r="BA27" s="58">
        <f>SUM('[1]Space Heating_GWh'!G4,'[1]Water Heating_GWh'!G4)/SUM('[1]Space Heating_GWh'!$B4:$G4,'[1]Water Heating_GWh'!$B4:$G4)</f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f>SUM('[1]Space Heating_GWh'!B13,'[1]Water Heating_GWh'!B13)/SUM('[1]Space Heating_GWh'!$B13:$G13,'[1]Water Heating_GWh'!$B13:$G13)</f>
        <v>1.6340034860123129E-2</v>
      </c>
      <c r="AW28" s="57">
        <f>SUM('[1]Space Heating_GWh'!C13,'[1]Water Heating_GWh'!C13)/SUM('[1]Space Heating_GWh'!$B13:$G13,'[1]Water Heating_GWh'!$B13:$G13)</f>
        <v>6.6261328629877547E-2</v>
      </c>
      <c r="AX28" s="57">
        <f>SUM('[1]Space Heating_GWh'!D13,'[1]Water Heating_GWh'!D13)/SUM('[1]Space Heating_GWh'!$B13:$G13,'[1]Water Heating_GWh'!$B13:$G13)</f>
        <v>0.20918982281246076</v>
      </c>
      <c r="AY28" s="57">
        <f>SUM('[1]Space Heating_GWh'!E13,'[1]Water Heating_GWh'!E13)/SUM('[1]Space Heating_GWh'!$B13:$G13,'[1]Water Heating_GWh'!$B13:$G13)</f>
        <v>1.3293061042640242E-3</v>
      </c>
      <c r="AZ28" s="57">
        <f>SUM('[1]Space Heating_GWh'!F13,'[1]Water Heating_GWh'!F13)/SUM('[1]Space Heating_GWh'!$B13:$G13,'[1]Water Heating_GWh'!$B13:$G13)</f>
        <v>5.4843506607009283E-2</v>
      </c>
      <c r="BA28" s="58">
        <f>SUM('[1]Space Heating_GWh'!G13,'[1]Water Heating_GWh'!G13)/SUM('[1]Space Heating_GWh'!$B13:$G13,'[1]Water Heating_GWh'!$B13:$G13)</f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f>SUM('[1]Space Heating_GWh'!B5,'[1]Water Heating_GWh'!B5)/SUM('[1]Space Heating_GWh'!$B5:$G5,'[1]Water Heating_GWh'!$B5:$G5)</f>
        <v>4.441335245051152E-2</v>
      </c>
      <c r="AW30" s="57">
        <f>SUM('[1]Space Heating_GWh'!C5,'[1]Water Heating_GWh'!C5)/SUM('[1]Space Heating_GWh'!$B5:$G5,'[1]Water Heating_GWh'!$B5:$G5)</f>
        <v>0.14614726618174623</v>
      </c>
      <c r="AX30" s="57">
        <f>SUM('[1]Space Heating_GWh'!D5,'[1]Water Heating_GWh'!D5)/SUM('[1]Space Heating_GWh'!$B5:$G5,'[1]Water Heating_GWh'!$B5:$G5)</f>
        <v>0.26894938554242703</v>
      </c>
      <c r="AY30" s="57">
        <f>SUM('[1]Space Heating_GWh'!E5,'[1]Water Heating_GWh'!E5)/SUM('[1]Space Heating_GWh'!$B5:$G5,'[1]Water Heating_GWh'!$B5:$G5)</f>
        <v>0.18357710653542411</v>
      </c>
      <c r="AZ30" s="57">
        <f>SUM('[1]Space Heating_GWh'!F5,'[1]Water Heating_GWh'!F5)/SUM('[1]Space Heating_GWh'!$B5:$G5,'[1]Water Heating_GWh'!$B5:$G5)</f>
        <v>7.3766407246813395E-3</v>
      </c>
      <c r="BA30" s="58">
        <f>SUM('[1]Space Heating_GWh'!G5,'[1]Water Heating_GWh'!G5)/SUM('[1]Space Heating_GWh'!$B5:$G5,'[1]Water Heating_GWh'!$B5:$G5)</f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f>SUM('[1]Space Heating_GWh'!B6,'[1]Water Heating_GWh'!B6)/SUM('[1]Space Heating_GWh'!$B6:$G6,'[1]Water Heating_GWh'!$B6:$G6)</f>
        <v>2.9985387340332931E-2</v>
      </c>
      <c r="AW31" s="57">
        <f>SUM('[1]Space Heating_GWh'!C6,'[1]Water Heating_GWh'!C6)/SUM('[1]Space Heating_GWh'!$B6:$G6,'[1]Water Heating_GWh'!$B6:$G6)</f>
        <v>0.37492841861569315</v>
      </c>
      <c r="AX31" s="57">
        <f>SUM('[1]Space Heating_GWh'!D6,'[1]Water Heating_GWh'!D6)/SUM('[1]Space Heating_GWh'!$B6:$G6,'[1]Water Heating_GWh'!$B6:$G6)</f>
        <v>0.15846339613347279</v>
      </c>
      <c r="AY31" s="57">
        <f>SUM('[1]Space Heating_GWh'!E6,'[1]Water Heating_GWh'!E6)/SUM('[1]Space Heating_GWh'!$B6:$G6,'[1]Water Heating_GWh'!$B6:$G6)</f>
        <v>0</v>
      </c>
      <c r="AZ31" s="57">
        <f>SUM('[1]Space Heating_GWh'!F6,'[1]Water Heating_GWh'!F6)/SUM('[1]Space Heating_GWh'!$B6:$G6,'[1]Water Heating_GWh'!$B6:$G6)</f>
        <v>4.4082053581230567E-2</v>
      </c>
      <c r="BA31" s="58">
        <f>SUM('[1]Space Heating_GWh'!G6,'[1]Water Heating_GWh'!G6)/SUM('[1]Space Heating_GWh'!$B6:$G6,'[1]Water Heating_GWh'!$B6:$G6)</f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f>SUM('[1]Space Heating_GWh'!B28,'[1]Water Heating_GWh'!B28)/SUM('[1]Space Heating_GWh'!$B28:$G28,'[1]Water Heating_GWh'!$B28:$G28)</f>
        <v>0.25589835679175976</v>
      </c>
      <c r="AW33" s="57">
        <f>SUM('[1]Space Heating_GWh'!C28,'[1]Water Heating_GWh'!C28)/SUM('[1]Space Heating_GWh'!$B28:$G28,'[1]Water Heating_GWh'!$B28:$G28)</f>
        <v>0.3449186065348156</v>
      </c>
      <c r="AX33" s="57">
        <f>SUM('[1]Space Heating_GWh'!D28,'[1]Water Heating_GWh'!D28)/SUM('[1]Space Heating_GWh'!$B28:$G28,'[1]Water Heating_GWh'!$B28:$G28)</f>
        <v>5.9995308530125498E-3</v>
      </c>
      <c r="AY33" s="57">
        <f>SUM('[1]Space Heating_GWh'!E28,'[1]Water Heating_GWh'!E28)/SUM('[1]Space Heating_GWh'!$B28:$G28,'[1]Water Heating_GWh'!$B28:$G28)</f>
        <v>8.798631698834163E-4</v>
      </c>
      <c r="AZ33" s="57">
        <f>SUM('[1]Space Heating_GWh'!F28,'[1]Water Heating_GWh'!F28)/SUM('[1]Space Heating_GWh'!$B28:$G28,'[1]Water Heating_GWh'!$B28:$G28)</f>
        <v>7.7498327596763797E-2</v>
      </c>
      <c r="BA33" s="58">
        <f>SUM('[1]Space Heating_GWh'!G28,'[1]Water Heating_GWh'!G28)/SUM('[1]Space Heating_GWh'!$B28:$G28,'[1]Water Heating_GWh'!$B28:$G28)</f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f>SUM('[1]Space Heating_GWh'!B12,'[1]Water Heating_GWh'!B12)/SUM('[1]Space Heating_GWh'!$B12:$G12,'[1]Water Heating_GWh'!$B12:$G12)</f>
        <v>0.12998728450920041</v>
      </c>
      <c r="AW34" s="57">
        <f>SUM('[1]Space Heating_GWh'!C12,'[1]Water Heating_GWh'!C12)/SUM('[1]Space Heating_GWh'!$B12:$G12,'[1]Water Heating_GWh'!$B12:$G12)</f>
        <v>3.6730591899016771E-2</v>
      </c>
      <c r="AX34" s="57">
        <f>SUM('[1]Space Heating_GWh'!D12,'[1]Water Heating_GWh'!D12)/SUM('[1]Space Heating_GWh'!$B12:$G12,'[1]Water Heating_GWh'!$B12:$G12)</f>
        <v>0.38497183697026177</v>
      </c>
      <c r="AY34" s="57">
        <f>SUM('[1]Space Heating_GWh'!E12,'[1]Water Heating_GWh'!E12)/SUM('[1]Space Heating_GWh'!$B12:$G12,'[1]Water Heating_GWh'!$B12:$G12)</f>
        <v>1.4158819935118341E-3</v>
      </c>
      <c r="AZ34" s="57">
        <f>SUM('[1]Space Heating_GWh'!F12,'[1]Water Heating_GWh'!F12)/SUM('[1]Space Heating_GWh'!$B12:$G12,'[1]Water Heating_GWh'!$B12:$G12)</f>
        <v>0.18184008490284975</v>
      </c>
      <c r="BA34" s="58">
        <f>SUM('[1]Space Heating_GWh'!G12,'[1]Water Heating_GWh'!G12)/SUM('[1]Space Heating_GWh'!$B12:$G12,'[1]Water Heating_GWh'!$B12:$G12)</f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f>SUM('[1]Space Heating_GWh'!B7,'[1]Water Heating_GWh'!B7)/SUM('[1]Space Heating_GWh'!$B7:$G7,'[1]Water Heating_GWh'!$B7:$G7)</f>
        <v>1.9385264612556692E-2</v>
      </c>
      <c r="AW35" s="57">
        <f>SUM('[1]Space Heating_GWh'!C7,'[1]Water Heating_GWh'!C7)/SUM('[1]Space Heating_GWh'!$B7:$G7,'[1]Water Heating_GWh'!$B7:$G7)</f>
        <v>0.10469017829943128</v>
      </c>
      <c r="AX35" s="57">
        <f>SUM('[1]Space Heating_GWh'!D7,'[1]Water Heating_GWh'!D7)/SUM('[1]Space Heating_GWh'!$B7:$G7,'[1]Water Heating_GWh'!$B7:$G7)</f>
        <v>0.4616426995889823</v>
      </c>
      <c r="AY35" s="57">
        <f>SUM('[1]Space Heating_GWh'!E7,'[1]Water Heating_GWh'!E7)/SUM('[1]Space Heating_GWh'!$B7:$G7,'[1]Water Heating_GWh'!$B7:$G7)</f>
        <v>1.3306771874312022E-2</v>
      </c>
      <c r="AZ35" s="57">
        <f>SUM('[1]Space Heating_GWh'!F7,'[1]Water Heating_GWh'!F7)/SUM('[1]Space Heating_GWh'!$B7:$G7,'[1]Water Heating_GWh'!$B7:$G7)</f>
        <v>0.25830968258128734</v>
      </c>
      <c r="BA35" s="58">
        <f>SUM('[1]Space Heating_GWh'!G7,'[1]Water Heating_GWh'!G7)/SUM('[1]Space Heating_GWh'!$B7:$G7,'[1]Water Heating_GWh'!$B7:$G7)</f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f>SUM('[1]Space Heating_GWh'!B10,'[1]Water Heating_GWh'!B10)/SUM('[1]Space Heating_GWh'!$B10:$G10,'[1]Water Heating_GWh'!$B10:$G10)</f>
        <v>7.4646725040360296E-2</v>
      </c>
      <c r="AW36" s="57">
        <f>SUM('[1]Space Heating_GWh'!C10,'[1]Water Heating_GWh'!C10)/SUM('[1]Space Heating_GWh'!$B10:$G10,'[1]Water Heating_GWh'!$B10:$G10)</f>
        <v>1.9510124066579339E-2</v>
      </c>
      <c r="AX36" s="57">
        <f>SUM('[1]Space Heating_GWh'!D10,'[1]Water Heating_GWh'!D10)/SUM('[1]Space Heating_GWh'!$B10:$G10,'[1]Water Heating_GWh'!$B10:$G10)</f>
        <v>0.12722155759165288</v>
      </c>
      <c r="AY36" s="57">
        <f>SUM('[1]Space Heating_GWh'!E10,'[1]Water Heating_GWh'!E10)/SUM('[1]Space Heating_GWh'!$B10:$G10,'[1]Water Heating_GWh'!$B10:$G10)</f>
        <v>7.922893021961152E-7</v>
      </c>
      <c r="AZ36" s="57">
        <f>SUM('[1]Space Heating_GWh'!F10,'[1]Water Heating_GWh'!F10)/SUM('[1]Space Heating_GWh'!$B10:$G10,'[1]Water Heating_GWh'!$B10:$G10)</f>
        <v>0.50284965395833103</v>
      </c>
      <c r="BA36" s="58">
        <f>SUM('[1]Space Heating_GWh'!G10,'[1]Water Heating_GWh'!G10)/SUM('[1]Space Heating_GWh'!$B10:$G10,'[1]Water Heating_GWh'!$B10:$G10)</f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f>SUM('[1]Space Heating_GWh'!B19,'[1]Water Heating_GWh'!B19)/SUM('[1]Space Heating_GWh'!$B19:$G19,'[1]Water Heating_GWh'!$B19:$G19)</f>
        <v>7.8495274868323386E-3</v>
      </c>
      <c r="AW37" s="57">
        <f>SUM('[1]Space Heating_GWh'!C19,'[1]Water Heating_GWh'!C19)/SUM('[1]Space Heating_GWh'!$B19:$G19,'[1]Water Heating_GWh'!$B19:$G19)</f>
        <v>8.1519054893077009E-2</v>
      </c>
      <c r="AX37" s="57">
        <f>SUM('[1]Space Heating_GWh'!D19,'[1]Water Heating_GWh'!D19)/SUM('[1]Space Heating_GWh'!$B19:$G19,'[1]Water Heating_GWh'!$B19:$G19)</f>
        <v>0.5104864432232642</v>
      </c>
      <c r="AY37" s="57">
        <f>SUM('[1]Space Heating_GWh'!E19,'[1]Water Heating_GWh'!E19)/SUM('[1]Space Heating_GWh'!$B19:$G19,'[1]Water Heating_GWh'!$B19:$G19)</f>
        <v>2.5896814137742082E-2</v>
      </c>
      <c r="AZ37" s="57">
        <f>SUM('[1]Space Heating_GWh'!F19,'[1]Water Heating_GWh'!F19)/SUM('[1]Space Heating_GWh'!$B19:$G19,'[1]Water Heating_GWh'!$B19:$G19)</f>
        <v>1.6663222938767851E-3</v>
      </c>
      <c r="BA37" s="58">
        <f>SUM('[1]Space Heating_GWh'!G19,'[1]Water Heating_GWh'!G19)/SUM('[1]Space Heating_GWh'!$B19:$G19,'[1]Water Heating_GWh'!$B19:$G19)</f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f>SUM('[1]Space Heating_GWh'!B9,'[1]Water Heating_GWh'!B9)/SUM('[1]Space Heating_GWh'!$B9:$G9,'[1]Water Heating_GWh'!$B9:$G9)</f>
        <v>4.0452482042172729E-2</v>
      </c>
      <c r="AW38" s="57">
        <f>SUM('[1]Space Heating_GWh'!C9,'[1]Water Heating_GWh'!C9)/SUM('[1]Space Heating_GWh'!$B9:$G9,'[1]Water Heating_GWh'!$B9:$G9)</f>
        <v>0</v>
      </c>
      <c r="AX38" s="57">
        <f>SUM('[1]Space Heating_GWh'!D9,'[1]Water Heating_GWh'!D9)/SUM('[1]Space Heating_GWh'!$B9:$G9,'[1]Water Heating_GWh'!$B9:$G9)</f>
        <v>0.24484053644961712</v>
      </c>
      <c r="AY38" s="57">
        <f>SUM('[1]Space Heating_GWh'!E9,'[1]Water Heating_GWh'!E9)/SUM('[1]Space Heating_GWh'!$B9:$G9,'[1]Water Heating_GWh'!$B9:$G9)</f>
        <v>0.21043809742454533</v>
      </c>
      <c r="AZ38" s="57">
        <f>SUM('[1]Space Heating_GWh'!F9,'[1]Water Heating_GWh'!F9)/SUM('[1]Space Heating_GWh'!$B9:$G9,'[1]Water Heating_GWh'!$B9:$G9)</f>
        <v>0.4723159903371496</v>
      </c>
      <c r="BA38" s="58">
        <f>SUM('[1]Space Heating_GWh'!G9,'[1]Water Heating_GWh'!G9)/SUM('[1]Space Heating_GWh'!$B9:$G9,'[1]Water Heating_GWh'!$B9:$G9)</f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f>SUM('[1]Space Heating_GWh'!B14,'[1]Water Heating_GWh'!B14)/SUM('[1]Space Heating_GWh'!$B14:$G14,'[1]Water Heating_GWh'!$B14:$G14)</f>
        <v>4.4437390461176752E-3</v>
      </c>
      <c r="AW39" s="57">
        <f>SUM('[1]Space Heating_GWh'!C14,'[1]Water Heating_GWh'!C14)/SUM('[1]Space Heating_GWh'!$B14:$G14,'[1]Water Heating_GWh'!$B14:$G14)</f>
        <v>3.7830741502812938E-2</v>
      </c>
      <c r="AX39" s="57">
        <f>SUM('[1]Space Heating_GWh'!D14,'[1]Water Heating_GWh'!D14)/SUM('[1]Space Heating_GWh'!$B14:$G14,'[1]Water Heating_GWh'!$B14:$G14)</f>
        <v>0.60633357303423518</v>
      </c>
      <c r="AY39" s="57">
        <f>SUM('[1]Space Heating_GWh'!E14,'[1]Water Heating_GWh'!E14)/SUM('[1]Space Heating_GWh'!$B14:$G14,'[1]Water Heating_GWh'!$B14:$G14)</f>
        <v>0</v>
      </c>
      <c r="AZ39" s="57">
        <f>SUM('[1]Space Heating_GWh'!F14,'[1]Water Heating_GWh'!F14)/SUM('[1]Space Heating_GWh'!$B14:$G14,'[1]Water Heating_GWh'!$B14:$G14)</f>
        <v>8.2041797893070256E-2</v>
      </c>
      <c r="BA39" s="58">
        <f>SUM('[1]Space Heating_GWh'!G14,'[1]Water Heating_GWh'!G14)/SUM('[1]Space Heating_GWh'!$B14:$G14,'[1]Water Heating_GWh'!$B14:$G14)</f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f>SUM('[1]Space Heating_GWh'!B16,'[1]Water Heating_GWh'!B16)/SUM('[1]Space Heating_GWh'!$B16:$G16,'[1]Water Heating_GWh'!$B16:$G16)</f>
        <v>8.639779559150464E-3</v>
      </c>
      <c r="AW40" s="57">
        <f>SUM('[1]Space Heating_GWh'!C16,'[1]Water Heating_GWh'!C16)/SUM('[1]Space Heating_GWh'!$B16:$G16,'[1]Water Heating_GWh'!$B16:$G16)</f>
        <v>0.36662038328049462</v>
      </c>
      <c r="AX40" s="57">
        <f>SUM('[1]Space Heating_GWh'!D16,'[1]Water Heating_GWh'!D16)/SUM('[1]Space Heating_GWh'!$B16:$G16,'[1]Water Heating_GWh'!$B16:$G16)</f>
        <v>7.5605954260066749E-2</v>
      </c>
      <c r="AY40" s="57">
        <f>SUM('[1]Space Heating_GWh'!E16,'[1]Water Heating_GWh'!E16)/SUM('[1]Space Heating_GWh'!$B16:$G16,'[1]Water Heating_GWh'!$B16:$G16)</f>
        <v>1.4120224436896416E-2</v>
      </c>
      <c r="AZ40" s="57">
        <f>SUM('[1]Space Heating_GWh'!F16,'[1]Water Heating_GWh'!F16)/SUM('[1]Space Heating_GWh'!$B16:$G16,'[1]Water Heating_GWh'!$B16:$G16)</f>
        <v>2.8631104782587218E-2</v>
      </c>
      <c r="BA40" s="58">
        <f>SUM('[1]Space Heating_GWh'!G16,'[1]Water Heating_GWh'!G16)/SUM('[1]Space Heating_GWh'!$B16:$G16,'[1]Water Heating_GWh'!$B16:$G16)</f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f>SUM('[1]Space Heating_GWh'!B17,'[1]Water Heating_GWh'!B17)/SUM('[1]Space Heating_GWh'!$B17:$G17,'[1]Water Heating_GWh'!$B17:$G17)</f>
        <v>1.1947200380473319E-2</v>
      </c>
      <c r="AW41" s="57">
        <f>SUM('[1]Space Heating_GWh'!C17,'[1]Water Heating_GWh'!C17)/SUM('[1]Space Heating_GWh'!$B17:$G17,'[1]Water Heating_GWh'!$B17:$G17)</f>
        <v>0.38831919257851738</v>
      </c>
      <c r="AX41" s="57">
        <f>SUM('[1]Space Heating_GWh'!D17,'[1]Water Heating_GWh'!D17)/SUM('[1]Space Heating_GWh'!$B17:$G17,'[1]Water Heating_GWh'!$B17:$G17)</f>
        <v>9.2411383861682309E-2</v>
      </c>
      <c r="AY41" s="57">
        <f>SUM('[1]Space Heating_GWh'!E17,'[1]Water Heating_GWh'!E17)/SUM('[1]Space Heating_GWh'!$B17:$G17,'[1]Water Heating_GWh'!$B17:$G17)</f>
        <v>5.0427974204291987E-2</v>
      </c>
      <c r="AZ41" s="57">
        <f>SUM('[1]Space Heating_GWh'!F17,'[1]Water Heating_GWh'!F17)/SUM('[1]Space Heating_GWh'!$B17:$G17,'[1]Water Heating_GWh'!$B17:$G17)</f>
        <v>1.2615064037253066E-2</v>
      </c>
      <c r="BA41" s="58">
        <f>SUM('[1]Space Heating_GWh'!G17,'[1]Water Heating_GWh'!G17)/SUM('[1]Space Heating_GWh'!$B17:$G17,'[1]Water Heating_GWh'!$B17:$G17)</f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f>SUM('[1]Space Heating_GWh'!B18,'[1]Water Heating_GWh'!B18)/SUM('[1]Space Heating_GWh'!$B18:$G18,'[1]Water Heating_GWh'!$B18:$G18)</f>
        <v>4.1616103700314148E-2</v>
      </c>
      <c r="AW42" s="57">
        <f>SUM('[1]Space Heating_GWh'!C18,'[1]Water Heating_GWh'!C18)/SUM('[1]Space Heating_GWh'!$B18:$G18,'[1]Water Heating_GWh'!$B18:$G18)</f>
        <v>0</v>
      </c>
      <c r="AX42" s="57">
        <f>SUM('[1]Space Heating_GWh'!D18,'[1]Water Heating_GWh'!D18)/SUM('[1]Space Heating_GWh'!$B18:$G18,'[1]Water Heating_GWh'!$B18:$G18)</f>
        <v>0.50099526558444829</v>
      </c>
      <c r="AY42" s="57">
        <f>SUM('[1]Space Heating_GWh'!E18,'[1]Water Heating_GWh'!E18)/SUM('[1]Space Heating_GWh'!$B18:$G18,'[1]Water Heating_GWh'!$B18:$G18)</f>
        <v>1.4303738760003855E-3</v>
      </c>
      <c r="AZ42" s="57">
        <f>SUM('[1]Space Heating_GWh'!F18,'[1]Water Heating_GWh'!F18)/SUM('[1]Space Heating_GWh'!$B18:$G18,'[1]Water Heating_GWh'!$B18:$G18)</f>
        <v>0.39334394993624827</v>
      </c>
      <c r="BA42" s="58">
        <f>SUM('[1]Space Heating_GWh'!G18,'[1]Water Heating_GWh'!G18)/SUM('[1]Space Heating_GWh'!$B18:$G18,'[1]Water Heating_GWh'!$B18:$G18)</f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f>SUM('[1]Space Heating_GWh'!B20,'[1]Water Heating_GWh'!B20)/SUM('[1]Space Heating_GWh'!$B20:$G20,'[1]Water Heating_GWh'!$B20:$G20)</f>
        <v>0.34465438009261035</v>
      </c>
      <c r="AW43" s="57">
        <f>SUM('[1]Space Heating_GWh'!C20,'[1]Water Heating_GWh'!C20)/SUM('[1]Space Heating_GWh'!$B20:$G20,'[1]Water Heating_GWh'!$B20:$G20)</f>
        <v>0</v>
      </c>
      <c r="AX43" s="57">
        <f>SUM('[1]Space Heating_GWh'!D20,'[1]Water Heating_GWh'!D20)/SUM('[1]Space Heating_GWh'!$B20:$G20,'[1]Water Heating_GWh'!$B20:$G20)</f>
        <v>0</v>
      </c>
      <c r="AY43" s="57">
        <f>SUM('[1]Space Heating_GWh'!E20,'[1]Water Heating_GWh'!E20)/SUM('[1]Space Heating_GWh'!$B20:$G20,'[1]Water Heating_GWh'!$B20:$G20)</f>
        <v>0</v>
      </c>
      <c r="AZ43" s="57">
        <f>SUM('[1]Space Heating_GWh'!F20,'[1]Water Heating_GWh'!F20)/SUM('[1]Space Heating_GWh'!$B20:$G20,'[1]Water Heating_GWh'!$B20:$G20)</f>
        <v>0.56864248792582839</v>
      </c>
      <c r="BA43" s="58">
        <f>SUM('[1]Space Heating_GWh'!G20,'[1]Water Heating_GWh'!G20)/SUM('[1]Space Heating_GWh'!$B20:$G20,'[1]Water Heating_GWh'!$B20:$G20)</f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f>SUM('[1]Space Heating_GWh'!B21,'[1]Water Heating_GWh'!B21)/SUM('[1]Space Heating_GWh'!$B21:$G21,'[1]Water Heating_GWh'!$B21:$G21)</f>
        <v>1.7604033487480315E-2</v>
      </c>
      <c r="AW44" s="57">
        <f>SUM('[1]Space Heating_GWh'!C21,'[1]Water Heating_GWh'!C21)/SUM('[1]Space Heating_GWh'!$B21:$G21,'[1]Water Heating_GWh'!$B21:$G21)</f>
        <v>3.3347870459878991E-2</v>
      </c>
      <c r="AX44" s="57">
        <f>SUM('[1]Space Heating_GWh'!D21,'[1]Water Heating_GWh'!D21)/SUM('[1]Space Heating_GWh'!$B21:$G21,'[1]Water Heating_GWh'!$B21:$G21)</f>
        <v>0.87225776973690294</v>
      </c>
      <c r="AY44" s="57">
        <f>SUM('[1]Space Heating_GWh'!E21,'[1]Water Heating_GWh'!E21)/SUM('[1]Space Heating_GWh'!$B21:$G21,'[1]Water Heating_GWh'!$B21:$G21)</f>
        <v>1.5086573324233954E-4</v>
      </c>
      <c r="AZ44" s="57">
        <f>SUM('[1]Space Heating_GWh'!F21,'[1]Water Heating_GWh'!F21)/SUM('[1]Space Heating_GWh'!$B21:$G21,'[1]Water Heating_GWh'!$B21:$G21)</f>
        <v>5.8608018318517582E-3</v>
      </c>
      <c r="BA44" s="58">
        <f>SUM('[1]Space Heating_GWh'!G21,'[1]Water Heating_GWh'!G21)/SUM('[1]Space Heating_GWh'!$B21:$G21,'[1]Water Heating_GWh'!$B21:$G21)</f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f>SUM('[1]Space Heating_GWh'!B23,'[1]Water Heating_GWh'!B23)/SUM('[1]Space Heating_GWh'!$B23:$G23,'[1]Water Heating_GWh'!$B23:$G23)</f>
        <v>8.5475475252193601E-3</v>
      </c>
      <c r="AW45" s="57">
        <f>SUM('[1]Space Heating_GWh'!C23,'[1]Water Heating_GWh'!C23)/SUM('[1]Space Heating_GWh'!$B23:$G23,'[1]Water Heating_GWh'!$B23:$G23)</f>
        <v>0.2078666038221183</v>
      </c>
      <c r="AX45" s="57">
        <f>SUM('[1]Space Heating_GWh'!D23,'[1]Water Heating_GWh'!D23)/SUM('[1]Space Heating_GWh'!$B23:$G23,'[1]Water Heating_GWh'!$B23:$G23)</f>
        <v>0.14302241207715705</v>
      </c>
      <c r="AY45" s="57">
        <f>SUM('[1]Space Heating_GWh'!E23,'[1]Water Heating_GWh'!E23)/SUM('[1]Space Heating_GWh'!$B23:$G23,'[1]Water Heating_GWh'!$B23:$G23)</f>
        <v>0.45188095351331303</v>
      </c>
      <c r="AZ45" s="57">
        <f>SUM('[1]Space Heating_GWh'!F23,'[1]Water Heating_GWh'!F23)/SUM('[1]Space Heating_GWh'!$B23:$G23,'[1]Water Heating_GWh'!$B23:$G23)</f>
        <v>6.8005692688484611E-3</v>
      </c>
      <c r="BA45" s="58">
        <f>SUM('[1]Space Heating_GWh'!G23,'[1]Water Heating_GWh'!G23)/SUM('[1]Space Heating_GWh'!$B23:$G23,'[1]Water Heating_GWh'!$B23:$G23)</f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f>SUM('[1]Space Heating_GWh'!B24,'[1]Water Heating_GWh'!B24)/SUM('[1]Space Heating_GWh'!$B24:$G24,'[1]Water Heating_GWh'!$B24:$G24)</f>
        <v>0.18516379004759057</v>
      </c>
      <c r="AW46" s="57">
        <f>SUM('[1]Space Heating_GWh'!C24,'[1]Water Heating_GWh'!C24)/SUM('[1]Space Heating_GWh'!$B24:$G24,'[1]Water Heating_GWh'!$B24:$G24)</f>
        <v>0</v>
      </c>
      <c r="AX46" s="57">
        <f>SUM('[1]Space Heating_GWh'!D24,'[1]Water Heating_GWh'!D24)/SUM('[1]Space Heating_GWh'!$B24:$G24,'[1]Water Heating_GWh'!$B24:$G24)</f>
        <v>1.4264540689455736E-2</v>
      </c>
      <c r="AY46" s="57">
        <f>SUM('[1]Space Heating_GWh'!E24,'[1]Water Heating_GWh'!E24)/SUM('[1]Space Heating_GWh'!$B24:$G24,'[1]Water Heating_GWh'!$B24:$G24)</f>
        <v>0</v>
      </c>
      <c r="AZ46" s="57">
        <f>SUM('[1]Space Heating_GWh'!F24,'[1]Water Heating_GWh'!F24)/SUM('[1]Space Heating_GWh'!$B24:$G24,'[1]Water Heating_GWh'!$B24:$G24)</f>
        <v>7.8463840169218077E-2</v>
      </c>
      <c r="BA46" s="58">
        <f>SUM('[1]Space Heating_GWh'!G24,'[1]Water Heating_GWh'!G24)/SUM('[1]Space Heating_GWh'!$B24:$G24,'[1]Water Heating_GWh'!$B24:$G24)</f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f>SUM('[1]Space Heating_GWh'!B25,'[1]Water Heating_GWh'!B25)/SUM('[1]Space Heating_GWh'!$B25:$G25,'[1]Water Heating_GWh'!$B25:$G25)</f>
        <v>1.8875641684662312E-3</v>
      </c>
      <c r="AW47" s="57">
        <f>SUM('[1]Space Heating_GWh'!C25,'[1]Water Heating_GWh'!C25)/SUM('[1]Space Heating_GWh'!$B25:$G25,'[1]Water Heating_GWh'!$B25:$G25)</f>
        <v>0.17072251822532486</v>
      </c>
      <c r="AX47" s="57">
        <f>SUM('[1]Space Heating_GWh'!D25,'[1]Water Heating_GWh'!D25)/SUM('[1]Space Heating_GWh'!$B25:$G25,'[1]Water Heating_GWh'!$B25:$G25)</f>
        <v>0.28311486534196156</v>
      </c>
      <c r="AY47" s="57">
        <f>SUM('[1]Space Heating_GWh'!E25,'[1]Water Heating_GWh'!E25)/SUM('[1]Space Heating_GWh'!$B25:$G25,'[1]Water Heating_GWh'!$B25:$G25)</f>
        <v>5.6189241951538939E-3</v>
      </c>
      <c r="AZ47" s="57">
        <f>SUM('[1]Space Heating_GWh'!F25,'[1]Water Heating_GWh'!F25)/SUM('[1]Space Heating_GWh'!$B25:$G25,'[1]Water Heating_GWh'!$B25:$G25)</f>
        <v>7.2809225457270881E-5</v>
      </c>
      <c r="BA47" s="58">
        <f>SUM('[1]Space Heating_GWh'!G25,'[1]Water Heating_GWh'!G25)/SUM('[1]Space Heating_GWh'!$B25:$G25,'[1]Water Heating_GWh'!$B25:$G25)</f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f>SUM('[1]Space Heating_GWh'!B26,'[1]Water Heating_GWh'!B26)/SUM('[1]Space Heating_GWh'!$B26:$G26,'[1]Water Heating_GWh'!$B26:$G26)</f>
        <v>3.9632272861154796E-2</v>
      </c>
      <c r="AW49" s="57">
        <f>SUM('[1]Space Heating_GWh'!C26,'[1]Water Heating_GWh'!C26)/SUM('[1]Space Heating_GWh'!$B26:$G26,'[1]Water Heating_GWh'!$B26:$G26)</f>
        <v>9.2113389094827927E-2</v>
      </c>
      <c r="AX49" s="57">
        <f>SUM('[1]Space Heating_GWh'!D26,'[1]Water Heating_GWh'!D26)/SUM('[1]Space Heating_GWh'!$B26:$G26,'[1]Water Heating_GWh'!$B26:$G26)</f>
        <v>0.11771752397095755</v>
      </c>
      <c r="AY49" s="57">
        <f>SUM('[1]Space Heating_GWh'!E26,'[1]Water Heating_GWh'!E26)/SUM('[1]Space Heating_GWh'!$B26:$G26,'[1]Water Heating_GWh'!$B26:$G26)</f>
        <v>1.3477053311959438E-4</v>
      </c>
      <c r="AZ49" s="57">
        <f>SUM('[1]Space Heating_GWh'!F26,'[1]Water Heating_GWh'!F26)/SUM('[1]Space Heating_GWh'!$B26:$G26,'[1]Water Heating_GWh'!$B26:$G26)</f>
        <v>0.15193831386542836</v>
      </c>
      <c r="BA49" s="58">
        <f>SUM('[1]Space Heating_GWh'!G26,'[1]Water Heating_GWh'!G26)/SUM('[1]Space Heating_GWh'!$B26:$G26,'[1]Water Heating_GWh'!$B26:$G26)</f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f>SUM('[1]Space Heating_GWh'!B11,'[1]Water Heating_GWh'!B11)/SUM('[1]Space Heating_GWh'!$B11:$G11,'[1]Water Heating_GWh'!$B11:$G11)</f>
        <v>6.7002925526866833E-2</v>
      </c>
      <c r="AW50" s="57">
        <f>SUM('[1]Space Heating_GWh'!C11,'[1]Water Heating_GWh'!C11)/SUM('[1]Space Heating_GWh'!$B11:$G11,'[1]Water Heating_GWh'!$B11:$G11)</f>
        <v>0</v>
      </c>
      <c r="AX50" s="57">
        <f>SUM('[1]Space Heating_GWh'!D11,'[1]Water Heating_GWh'!D11)/SUM('[1]Space Heating_GWh'!$B11:$G11,'[1]Water Heating_GWh'!$B11:$G11)</f>
        <v>0.24432218666224911</v>
      </c>
      <c r="AY50" s="57">
        <f>SUM('[1]Space Heating_GWh'!E11,'[1]Water Heating_GWh'!E11)/SUM('[1]Space Heating_GWh'!$B11:$G11,'[1]Water Heating_GWh'!$B11:$G11)</f>
        <v>9.8048951036023482E-3</v>
      </c>
      <c r="AZ50" s="57">
        <f>SUM('[1]Space Heating_GWh'!F11,'[1]Water Heating_GWh'!F11)/SUM('[1]Space Heating_GWh'!$B11:$G11,'[1]Water Heating_GWh'!$B11:$G11)</f>
        <v>0.30820024245054911</v>
      </c>
      <c r="BA50" s="58">
        <f>SUM('[1]Space Heating_GWh'!G11,'[1]Water Heating_GWh'!G11)/SUM('[1]Space Heating_GWh'!$B11:$G11,'[1]Water Heating_GWh'!$B11:$G11)</f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f>SUM('[1]Space Heating_GWh'!B29,'[1]Water Heating_GWh'!B29)/SUM('[1]Space Heating_GWh'!$B29:$G29,'[1]Water Heating_GWh'!$B29:$G29)</f>
        <v>0.31126387538367445</v>
      </c>
      <c r="AW51" s="57">
        <f>SUM('[1]Space Heating_GWh'!C29,'[1]Water Heating_GWh'!C29)/SUM('[1]Space Heating_GWh'!$B29:$G29,'[1]Water Heating_GWh'!$B29:$G29)</f>
        <v>0.49012413216965661</v>
      </c>
      <c r="AX51" s="57">
        <f>SUM('[1]Space Heating_GWh'!D29,'[1]Water Heating_GWh'!D29)/SUM('[1]Space Heating_GWh'!$B29:$G29,'[1]Water Heating_GWh'!$B29:$G29)</f>
        <v>5.5121381252665981E-3</v>
      </c>
      <c r="AY51" s="57">
        <f>SUM('[1]Space Heating_GWh'!E29,'[1]Water Heating_GWh'!E29)/SUM('[1]Space Heating_GWh'!$B29:$G29,'[1]Water Heating_GWh'!$B29:$G29)</f>
        <v>0</v>
      </c>
      <c r="AZ51" s="57">
        <f>SUM('[1]Space Heating_GWh'!F29,'[1]Water Heating_GWh'!F29)/SUM('[1]Space Heating_GWh'!$B29:$G29,'[1]Water Heating_GWh'!$B29:$G29)</f>
        <v>4.5398090007669869E-3</v>
      </c>
      <c r="BA51" s="58">
        <f>SUM('[1]Space Heating_GWh'!G29,'[1]Water Heating_GWh'!G29)/SUM('[1]Space Heating_GWh'!$B29:$G29,'[1]Water Heating_GWh'!$B29:$G29)</f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f>SUM('[1]Space Heating_GWh'!B30,'[1]Water Heating_GWh'!B30)/SUM('[1]Space Heating_GWh'!$B30:$G30,'[1]Water Heating_GWh'!$B30:$G30)</f>
        <v>6.832008425991179E-2</v>
      </c>
      <c r="AW53" s="63">
        <f>SUM('[1]Space Heating_GWh'!C30,'[1]Water Heating_GWh'!C30)/SUM('[1]Space Heating_GWh'!$B30:$G30,'[1]Water Heating_GWh'!$B30:$G30)</f>
        <v>2.2069536957832793E-3</v>
      </c>
      <c r="AX53" s="63">
        <f>SUM('[1]Space Heating_GWh'!D30,'[1]Water Heating_GWh'!D30)/SUM('[1]Space Heating_GWh'!$B30:$G30,'[1]Water Heating_GWh'!$B30:$G30)</f>
        <v>0.75959457279119724</v>
      </c>
      <c r="AY53" s="63">
        <f>SUM('[1]Space Heating_GWh'!E30,'[1]Water Heating_GWh'!E30)/SUM('[1]Space Heating_GWh'!$B30:$G30,'[1]Water Heating_GWh'!$B30:$G30)</f>
        <v>2.2121950079184678E-2</v>
      </c>
      <c r="AZ53" s="63">
        <f>SUM('[1]Space Heating_GWh'!F30,'[1]Water Heating_GWh'!F30)/SUM('[1]Space Heating_GWh'!$B30:$G30,'[1]Water Heating_GWh'!$B30:$G30)</f>
        <v>9.1830831904574708E-2</v>
      </c>
      <c r="BA53" s="64">
        <f>SUM('[1]Space Heating_GWh'!G30,'[1]Water Heating_GWh'!G30)/SUM('[1]Space Heating_GWh'!$B30:$G30,'[1]Water Heating_GWh'!$B30:$G30)</f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2:BT78"/>
  <sheetViews>
    <sheetView zoomScale="70" zoomScaleNormal="70" workbookViewId="0">
      <selection activeCell="D40" sqref="D40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14" width="6.6640625" customWidth="1" collapsed="1"/>
    <col min="15" max="15" width="6.6640625" customWidth="1"/>
    <col min="16" max="16" width="15" customWidth="1" collapsed="1"/>
    <col min="17" max="27" width="7.6640625" customWidth="1" collapsed="1"/>
    <col min="28" max="28" width="7.6640625" customWidth="1"/>
    <col min="29" max="29" width="7.6640625" customWidth="1" collapsed="1"/>
    <col min="30" max="30" width="12.88671875" customWidth="1" collapsed="1"/>
    <col min="31" max="31" width="9" bestFit="1" customWidth="1" collapsed="1"/>
    <col min="32" max="34" width="7.44140625" customWidth="1" collapsed="1"/>
    <col min="35" max="40" width="9" customWidth="1" collapsed="1"/>
    <col min="41" max="41" width="8.88671875" bestFit="1" customWidth="1" collapsed="1"/>
    <col min="42" max="42" width="8.88671875" customWidth="1" collapsed="1"/>
    <col min="43" max="43" width="8.88671875" customWidth="1"/>
    <col min="44" max="45" width="9" bestFit="1" customWidth="1" collapsed="1"/>
    <col min="46" max="46" width="6.6640625" bestFit="1" customWidth="1" collapsed="1"/>
    <col min="47" max="47" width="10.109375" bestFit="1" customWidth="1" collapsed="1"/>
    <col min="48" max="48" width="6.6640625" bestFit="1" customWidth="1" collapsed="1"/>
    <col min="49" max="54" width="9" customWidth="1" collapsed="1"/>
    <col min="55" max="55" width="8.88671875" bestFit="1" customWidth="1" collapsed="1"/>
    <col min="56" max="56" width="8.88671875" customWidth="1"/>
    <col min="57" max="57" width="8.88671875" customWidth="1" collapsed="1"/>
    <col min="58" max="59" width="9" bestFit="1" customWidth="1" collapsed="1"/>
    <col min="60" max="60" width="6.6640625" bestFit="1" customWidth="1" collapsed="1"/>
    <col min="61" max="61" width="10.109375" bestFit="1" customWidth="1" collapsed="1"/>
    <col min="62" max="62" width="6.6640625" bestFit="1" customWidth="1" collapsed="1"/>
    <col min="63" max="68" width="9" customWidth="1" collapsed="1"/>
    <col min="69" max="69" width="8.88671875" bestFit="1" customWidth="1" collapsed="1"/>
    <col min="70" max="70" width="8.88671875" customWidth="1"/>
    <col min="71" max="71" width="8.88671875" customWidth="1" collapsed="1"/>
    <col min="72" max="72" width="9" bestFit="1" customWidth="1" collapsed="1"/>
  </cols>
  <sheetData>
    <row r="2" spans="1:72" x14ac:dyDescent="0.3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8"/>
      <c r="AX2" s="108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3">
      <c r="P3" s="51"/>
      <c r="Q3" s="52"/>
      <c r="R3" s="52"/>
      <c r="S3" s="52"/>
      <c r="T3" s="52">
        <f>SUM(U3:AB3)-U3</f>
        <v>1</v>
      </c>
      <c r="U3" s="107"/>
      <c r="V3" s="52">
        <v>0.3</v>
      </c>
      <c r="W3" s="52">
        <v>0.65</v>
      </c>
      <c r="X3" s="89">
        <v>0.02</v>
      </c>
      <c r="Y3" s="89">
        <v>0.03</v>
      </c>
      <c r="Z3" s="89">
        <v>0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3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-1E-3</v>
      </c>
      <c r="Y4" s="53">
        <f>R$8*Y$3</f>
        <v>-1.5E-3</v>
      </c>
      <c r="Z4" s="53">
        <f>R$8*Z$3</f>
        <v>0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3">
      <c r="A5" s="19"/>
      <c r="B5" s="19"/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-2E-3</v>
      </c>
      <c r="Y5" s="53">
        <f>S$8*Y$3</f>
        <v>-3.0000000000000001E-3</v>
      </c>
      <c r="Z5" s="53">
        <f>S$8*Z$3</f>
        <v>0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3">
      <c r="A6" s="19"/>
      <c r="C6" s="116" t="s">
        <v>35</v>
      </c>
      <c r="D6" s="116" t="s">
        <v>33</v>
      </c>
      <c r="E6" s="116" t="s">
        <v>34</v>
      </c>
      <c r="F6" s="116" t="s">
        <v>39</v>
      </c>
      <c r="G6" t="s">
        <v>36</v>
      </c>
      <c r="H6" s="116" t="s">
        <v>37</v>
      </c>
      <c r="I6" s="116" t="s">
        <v>75</v>
      </c>
      <c r="J6" s="116" t="s">
        <v>40</v>
      </c>
      <c r="K6" s="116" t="s">
        <v>38</v>
      </c>
      <c r="L6" s="116" t="s">
        <v>66</v>
      </c>
      <c r="M6" s="116" t="s">
        <v>140</v>
      </c>
      <c r="N6" s="116" t="s">
        <v>141</v>
      </c>
      <c r="O6" s="116" t="s">
        <v>76</v>
      </c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-6.0000000000000001E-3</v>
      </c>
      <c r="Y6" s="53">
        <f>T$8*Y$3</f>
        <v>-8.9999999999999993E-3</v>
      </c>
      <c r="Z6" s="53">
        <f>T$8*Z$3</f>
        <v>0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x14ac:dyDescent="0.3">
      <c r="A7" s="19"/>
      <c r="B7" s="19"/>
      <c r="P7" s="51"/>
      <c r="Q7" s="89"/>
      <c r="R7" s="94"/>
      <c r="S7" s="98"/>
      <c r="T7" s="103"/>
      <c r="U7" s="109">
        <v>0.25</v>
      </c>
      <c r="V7" s="109">
        <f>1-U7</f>
        <v>0.75</v>
      </c>
      <c r="W7" s="109">
        <v>1</v>
      </c>
      <c r="X7" s="109">
        <v>1</v>
      </c>
      <c r="Y7" s="109">
        <v>1</v>
      </c>
      <c r="Z7" s="109">
        <v>1</v>
      </c>
      <c r="AA7" s="109">
        <v>1</v>
      </c>
      <c r="AB7" s="109">
        <v>1</v>
      </c>
      <c r="AD7" s="51"/>
      <c r="AE7" s="89"/>
      <c r="AF7" s="94"/>
      <c r="AG7" s="98"/>
      <c r="AH7" s="103"/>
      <c r="AI7" s="109">
        <v>0.25</v>
      </c>
      <c r="AJ7" s="109">
        <f>1-AI7</f>
        <v>0.75</v>
      </c>
      <c r="AK7" s="109">
        <v>1</v>
      </c>
      <c r="AL7" s="109">
        <v>1</v>
      </c>
      <c r="AM7" s="109">
        <v>1</v>
      </c>
      <c r="AN7" s="109">
        <v>1</v>
      </c>
      <c r="AO7" s="109">
        <v>1</v>
      </c>
      <c r="AP7" s="109">
        <v>1</v>
      </c>
      <c r="AR7" s="51"/>
      <c r="AS7" s="89"/>
      <c r="AT7" s="94"/>
      <c r="AU7" s="98"/>
      <c r="AV7" s="103"/>
      <c r="AW7" s="109">
        <v>0.25</v>
      </c>
      <c r="AX7" s="109">
        <f>1-AW7</f>
        <v>0.75</v>
      </c>
      <c r="AY7" s="109">
        <v>1</v>
      </c>
      <c r="AZ7" s="109">
        <v>1</v>
      </c>
      <c r="BA7" s="109">
        <v>1</v>
      </c>
      <c r="BB7" s="109">
        <v>1</v>
      </c>
      <c r="BC7" s="109">
        <v>1</v>
      </c>
      <c r="BD7" s="109">
        <v>1</v>
      </c>
      <c r="BF7" s="51"/>
      <c r="BG7" s="89"/>
      <c r="BH7" s="94"/>
      <c r="BI7" s="98"/>
      <c r="BJ7" s="103"/>
      <c r="BK7" s="109">
        <v>0.25</v>
      </c>
      <c r="BL7" s="109">
        <f>1-BK7</f>
        <v>0.75</v>
      </c>
      <c r="BM7" s="109">
        <v>1</v>
      </c>
      <c r="BN7" s="109">
        <v>1</v>
      </c>
      <c r="BO7" s="109">
        <v>1</v>
      </c>
      <c r="BP7" s="109">
        <v>1</v>
      </c>
      <c r="BQ7" s="109">
        <v>1</v>
      </c>
      <c r="BR7" s="109">
        <v>1</v>
      </c>
    </row>
    <row r="8" spans="1:72" ht="35.25" customHeight="1" x14ac:dyDescent="0.3">
      <c r="A8" s="19"/>
      <c r="B8" s="19"/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" thickBot="1" x14ac:dyDescent="0.35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" si="5">P9+1</f>
        <v>1</v>
      </c>
      <c r="AE9">
        <f t="shared" ref="AE9:AO9" si="6">Q9+1</f>
        <v>2</v>
      </c>
      <c r="AF9" s="96">
        <f t="shared" si="6"/>
        <v>2</v>
      </c>
      <c r="AG9" s="101">
        <f t="shared" si="6"/>
        <v>2</v>
      </c>
      <c r="AH9" s="105">
        <f t="shared" si="6"/>
        <v>2</v>
      </c>
      <c r="AI9">
        <f t="shared" si="6"/>
        <v>2</v>
      </c>
      <c r="AJ9">
        <f t="shared" si="6"/>
        <v>2</v>
      </c>
      <c r="AK9">
        <f t="shared" si="6"/>
        <v>2</v>
      </c>
      <c r="AL9">
        <f t="shared" si="6"/>
        <v>2</v>
      </c>
      <c r="AM9">
        <f t="shared" si="6"/>
        <v>2</v>
      </c>
      <c r="AN9">
        <f t="shared" si="6"/>
        <v>2</v>
      </c>
      <c r="AO9">
        <f t="shared" si="6"/>
        <v>2</v>
      </c>
      <c r="AP9">
        <f t="shared" ref="AP9" si="7">AC9+1</f>
        <v>2</v>
      </c>
      <c r="AR9">
        <f t="shared" ref="AR9:BC9" si="8">AD9+1</f>
        <v>2</v>
      </c>
      <c r="AS9">
        <f t="shared" si="8"/>
        <v>3</v>
      </c>
      <c r="AT9" s="96">
        <f t="shared" si="8"/>
        <v>3</v>
      </c>
      <c r="AU9" s="101">
        <f t="shared" si="8"/>
        <v>3</v>
      </c>
      <c r="AV9" s="105">
        <f t="shared" si="8"/>
        <v>3</v>
      </c>
      <c r="AW9">
        <f t="shared" si="8"/>
        <v>3</v>
      </c>
      <c r="AX9">
        <f t="shared" si="8"/>
        <v>3</v>
      </c>
      <c r="AY9">
        <f t="shared" si="8"/>
        <v>3</v>
      </c>
      <c r="AZ9">
        <f t="shared" si="8"/>
        <v>3</v>
      </c>
      <c r="BA9">
        <f t="shared" si="8"/>
        <v>3</v>
      </c>
      <c r="BB9">
        <f t="shared" si="8"/>
        <v>3</v>
      </c>
      <c r="BC9">
        <f t="shared" si="8"/>
        <v>3</v>
      </c>
      <c r="BE9">
        <f>AP9+1</f>
        <v>3</v>
      </c>
      <c r="BF9">
        <f t="shared" ref="BF9:BQ9" si="9">AR9+1</f>
        <v>3</v>
      </c>
      <c r="BG9">
        <f t="shared" si="9"/>
        <v>4</v>
      </c>
      <c r="BH9" s="96">
        <f t="shared" si="9"/>
        <v>4</v>
      </c>
      <c r="BI9" s="101">
        <f t="shared" si="9"/>
        <v>4</v>
      </c>
      <c r="BJ9" s="105">
        <f t="shared" si="9"/>
        <v>4</v>
      </c>
      <c r="BK9">
        <f t="shared" si="9"/>
        <v>4</v>
      </c>
      <c r="BL9">
        <f t="shared" si="9"/>
        <v>4</v>
      </c>
      <c r="BM9">
        <f t="shared" si="9"/>
        <v>4</v>
      </c>
      <c r="BN9">
        <f t="shared" si="9"/>
        <v>4</v>
      </c>
      <c r="BO9">
        <f t="shared" si="9"/>
        <v>4</v>
      </c>
      <c r="BP9">
        <f t="shared" si="9"/>
        <v>4</v>
      </c>
      <c r="BQ9">
        <f t="shared" si="9"/>
        <v>4</v>
      </c>
      <c r="BS9">
        <f>BE9+1</f>
        <v>4</v>
      </c>
      <c r="BT9">
        <f>BF9+1</f>
        <v>4</v>
      </c>
    </row>
    <row r="10" spans="1:72" ht="54.6" customHeight="1" thickBot="1" x14ac:dyDescent="0.35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" thickBot="1" x14ac:dyDescent="0.35">
      <c r="A11" s="20" t="s">
        <v>54</v>
      </c>
      <c r="B11" s="49">
        <f>SUM(C11:P11)</f>
        <v>1.0000000000000002</v>
      </c>
      <c r="C11" s="90">
        <f t="shared" ref="C11:F11" si="10">AVERAGE(C12:C40)</f>
        <v>9.9238786222790601E-2</v>
      </c>
      <c r="D11" s="91">
        <f t="shared" si="10"/>
        <v>0.33017583520364285</v>
      </c>
      <c r="E11" s="91">
        <f>AVERAGE(E12:E40)</f>
        <v>0.16053965570085238</v>
      </c>
      <c r="F11" s="91">
        <f t="shared" si="10"/>
        <v>4.8968994707208606E-2</v>
      </c>
      <c r="G11" s="91">
        <f>AVERAGE(G12:G40)</f>
        <v>0</v>
      </c>
      <c r="H11" s="91">
        <f>AVERAGE(H12:H40)</f>
        <v>5.0931848860693938E-3</v>
      </c>
      <c r="I11" s="91">
        <f t="shared" ref="I11" si="11">AVERAGE(I12:I40)</f>
        <v>0.3523543704211477</v>
      </c>
      <c r="J11" s="91">
        <f t="shared" ref="J11" si="12">AVERAGE(J12:J40)</f>
        <v>2.4434756537072928E-3</v>
      </c>
      <c r="K11" s="91">
        <f t="shared" ref="K11" si="13">AVERAGE(K12:K40)</f>
        <v>7.2803787787375108E-4</v>
      </c>
      <c r="L11" s="91">
        <f t="shared" ref="L11" si="14">AVERAGE(L12:L40)</f>
        <v>3.8365624581075837E-4</v>
      </c>
      <c r="M11" s="91">
        <f t="shared" ref="M11" si="15">AVERAGE(M12:M40)</f>
        <v>2.7776771401606668E-5</v>
      </c>
      <c r="N11" s="91">
        <f t="shared" ref="N11:O11" si="16">AVERAGE(N12:N40)</f>
        <v>3.796536299562025E-5</v>
      </c>
      <c r="O11" s="91">
        <f t="shared" si="16"/>
        <v>8.2609464995286309E-6</v>
      </c>
      <c r="P11" s="92"/>
      <c r="Q11" s="90">
        <f t="shared" ref="Q11:BQ11" si="17">AVERAGE(Q12:Q40)</f>
        <v>9.9238786222790601E-2</v>
      </c>
      <c r="R11" s="91">
        <f t="shared" si="17"/>
        <v>0.31366704344346064</v>
      </c>
      <c r="S11" s="91">
        <f>AVERAGE(S12:S40)</f>
        <v>0.14448569013076712</v>
      </c>
      <c r="T11" s="91">
        <f t="shared" si="17"/>
        <v>3.4278296295046022E-2</v>
      </c>
      <c r="U11" s="91">
        <f>AVERAGE(U12:U40)</f>
        <v>3.5440091806822464E-3</v>
      </c>
      <c r="V11" s="91">
        <f>AVERAGE(V12:V40)</f>
        <v>1.5725212428116132E-2</v>
      </c>
      <c r="W11" s="91">
        <f t="shared" ref="W11:AA11" si="18">AVERAGE(W12:W40)</f>
        <v>0.38306911665372723</v>
      </c>
      <c r="X11" s="91">
        <f t="shared" si="18"/>
        <v>3.3885447685558919E-3</v>
      </c>
      <c r="Y11" s="91">
        <f t="shared" si="18"/>
        <v>2.1456415501466498E-3</v>
      </c>
      <c r="Z11" s="91">
        <f t="shared" si="18"/>
        <v>3.8365624581075837E-4</v>
      </c>
      <c r="AA11" s="91">
        <f t="shared" si="18"/>
        <v>2.7776771401606668E-5</v>
      </c>
      <c r="AB11" s="91">
        <f t="shared" ref="AB11:AC11" si="19">AVERAGE(AB12:AB40)</f>
        <v>3.796536299562025E-5</v>
      </c>
      <c r="AC11" s="91">
        <f t="shared" si="19"/>
        <v>8.2609464995286309E-6</v>
      </c>
      <c r="AD11" s="92"/>
      <c r="AE11" s="90">
        <f t="shared" si="17"/>
        <v>9.9238786222790601E-2</v>
      </c>
      <c r="AF11" s="91">
        <f>AVERAGE(AF12:AF40)</f>
        <v>0.16508791760182143</v>
      </c>
      <c r="AG11" s="91">
        <f>AVERAGE(AG12:AG40)</f>
        <v>8.026982785042619E-2</v>
      </c>
      <c r="AH11" s="91">
        <f>AVERAGE(AH12:AH40)</f>
        <v>9.7937989414417191E-3</v>
      </c>
      <c r="AI11" s="91">
        <f t="shared" si="17"/>
        <v>2.8453294121801448E-2</v>
      </c>
      <c r="AJ11" s="91">
        <f t="shared" si="17"/>
        <v>9.0453067251473757E-2</v>
      </c>
      <c r="AK11" s="91">
        <f t="shared" si="17"/>
        <v>0.49462084103015491</v>
      </c>
      <c r="AL11" s="91">
        <f t="shared" si="17"/>
        <v>1.3824793302427873E-2</v>
      </c>
      <c r="AM11" s="91">
        <f t="shared" si="17"/>
        <v>1.7800014350954619E-2</v>
      </c>
      <c r="AN11" s="91">
        <f t="shared" si="17"/>
        <v>3.8365624581075837E-4</v>
      </c>
      <c r="AO11" s="91">
        <f t="shared" si="17"/>
        <v>2.7776771401606668E-5</v>
      </c>
      <c r="AP11" s="106">
        <f t="shared" ref="AP11" si="20">AVERAGE(AP12:AP40)</f>
        <v>3.796536299562025E-5</v>
      </c>
      <c r="AQ11" s="106"/>
      <c r="AR11" s="92"/>
      <c r="AS11" s="90">
        <f t="shared" si="17"/>
        <v>9.9238786222790601E-2</v>
      </c>
      <c r="AT11" s="91">
        <f>AVERAGE(AT12:AT40)</f>
        <v>0.115561542321275</v>
      </c>
      <c r="AU11" s="91">
        <f>AVERAGE(AU12:AU40)</f>
        <v>5.6188879495298293E-2</v>
      </c>
      <c r="AV11" s="91">
        <f>AVERAGE(AV12:AV40)</f>
        <v>4.8968994707208596E-3</v>
      </c>
      <c r="AW11" s="93">
        <f t="shared" si="17"/>
        <v>4.5379645540551211E-2</v>
      </c>
      <c r="AX11" s="93">
        <f t="shared" si="17"/>
        <v>0.14123212150772296</v>
      </c>
      <c r="AY11" s="93"/>
      <c r="AZ11" s="93"/>
      <c r="BA11" s="93"/>
      <c r="BB11" s="93"/>
      <c r="BC11" s="91">
        <f t="shared" si="17"/>
        <v>2.7776771401606668E-5</v>
      </c>
      <c r="BD11" s="106"/>
      <c r="BE11" s="106">
        <f t="shared" ref="BE11" si="21">AVERAGE(BE12:BE40)</f>
        <v>3.796536299562025E-5</v>
      </c>
      <c r="BF11" s="92"/>
      <c r="BG11" s="90">
        <f t="shared" si="17"/>
        <v>9.9238786222790601E-2</v>
      </c>
      <c r="BH11" s="91">
        <f>AVERAGE(BH12:BH40)</f>
        <v>1.6508791760182159E-2</v>
      </c>
      <c r="BI11" s="91">
        <f>AVERAGE(BI12:BI40)</f>
        <v>8.0269827850426231E-3</v>
      </c>
      <c r="BJ11" s="91">
        <f>AVERAGE(BJ12:BJ40)</f>
        <v>2.4484497353604332E-3</v>
      </c>
      <c r="BK11" s="93">
        <f t="shared" si="17"/>
        <v>7.6905039199667763E-2</v>
      </c>
      <c r="BL11" s="93">
        <f t="shared" si="17"/>
        <v>0.2358083024850727</v>
      </c>
      <c r="BM11" s="93"/>
      <c r="BN11" s="93"/>
      <c r="BO11" s="93"/>
      <c r="BP11" s="93"/>
      <c r="BQ11" s="91">
        <f t="shared" si="17"/>
        <v>2.7776771401606668E-5</v>
      </c>
      <c r="BR11" s="106"/>
      <c r="BS11" s="106">
        <f t="shared" ref="BS11" si="22">AVERAGE(BS12:BS40)</f>
        <v>3.796536299562025E-5</v>
      </c>
      <c r="BT11" s="92"/>
    </row>
    <row r="12" spans="1:72" x14ac:dyDescent="0.3">
      <c r="A12" s="24" t="s">
        <v>12</v>
      </c>
      <c r="B12" s="50">
        <v>0</v>
      </c>
      <c r="C12" s="122">
        <f t="array" ref="C12:O40">IFERROR(VLOOKUP(C$10:O$10&amp;$A12:$A40,_datainput!$A$1:$AE$400,27,FALSE),0)</f>
        <v>8.7232946962002761E-2</v>
      </c>
      <c r="D12" s="123">
        <v>0.29229608999377521</v>
      </c>
      <c r="E12" s="123">
        <v>0.22347991973605597</v>
      </c>
      <c r="F12" s="123">
        <v>6.0565090164345125E-3</v>
      </c>
      <c r="G12" s="123">
        <v>0</v>
      </c>
      <c r="H12" s="124">
        <v>1.9212628267972889E-2</v>
      </c>
      <c r="I12" s="124">
        <v>0.37150598297252796</v>
      </c>
      <c r="J12" s="124">
        <v>0</v>
      </c>
      <c r="K12" s="124">
        <v>0</v>
      </c>
      <c r="L12" s="124">
        <v>2.1592305123067115E-4</v>
      </c>
      <c r="M12" s="124">
        <v>0</v>
      </c>
      <c r="N12" s="124">
        <v>0</v>
      </c>
      <c r="O12" s="124">
        <v>0</v>
      </c>
      <c r="P12" s="138">
        <f t="shared" ref="P12:P40" si="23">SUM(C12:O12)</f>
        <v>1</v>
      </c>
      <c r="Q12" s="122">
        <f t="array" ref="Q12:Q40">$C12:$C40</f>
        <v>8.7232946962002761E-2</v>
      </c>
      <c r="R12" s="123">
        <f t="array" ref="R12:T40">$D12:$F40*(1+R$8:T$8)</f>
        <v>0.27768128549408644</v>
      </c>
      <c r="S12" s="123">
        <v>0.20113192776245037</v>
      </c>
      <c r="T12" s="123">
        <v>4.2395563115041586E-3</v>
      </c>
      <c r="U12" s="123">
        <f t="array" ref="U12:AB40">$G12:$N40+U$7:AB$7*($D12:$D40*(-U$4:AB$4)+$E12:$E40*(-U$5:AB$5)+$F12:$F40*(-U$6:AB$6))</f>
        <v>2.9084811883668535E-3</v>
      </c>
      <c r="V12" s="123">
        <v>2.7938071833073449E-2</v>
      </c>
      <c r="W12" s="125">
        <v>0.39671281993837404</v>
      </c>
      <c r="X12" s="125">
        <v>7.7559498356449417E-4</v>
      </c>
      <c r="Y12" s="125">
        <v>1.1633924753467412E-3</v>
      </c>
      <c r="Z12" s="125">
        <v>2.1592305123067115E-4</v>
      </c>
      <c r="AA12" s="125">
        <v>0</v>
      </c>
      <c r="AB12" s="125">
        <v>0</v>
      </c>
      <c r="AC12" s="125">
        <f>O12</f>
        <v>0</v>
      </c>
      <c r="AD12" s="138">
        <f t="shared" ref="AD12:AD40" si="24">SUM(Q12:AC12)</f>
        <v>0.99999999999999989</v>
      </c>
      <c r="AE12" s="122">
        <f t="array" ref="AE12:AE40">$C12:$C40</f>
        <v>8.7232946962002761E-2</v>
      </c>
      <c r="AF12" s="123">
        <f t="array" ref="AF12:AH40">$D12:$F40*(1+AF$8:AH$8)</f>
        <v>0.1461480449968876</v>
      </c>
      <c r="AG12" s="123">
        <v>0.11173995986802798</v>
      </c>
      <c r="AH12" s="123">
        <v>1.2113018032869022E-3</v>
      </c>
      <c r="AI12" s="123">
        <f t="array" ref="AI12:AP40">$G12:$N40+AI$7:AP$7*($D12:$D40*(-AI$4:AP$4)+$E12:$E40*(-AI$5:AP$5)+$F12:$F40*(-AI$6:AP$6))</f>
        <v>2.627332120780632E-2</v>
      </c>
      <c r="AJ12" s="123">
        <v>9.8032591891391851E-2</v>
      </c>
      <c r="AK12" s="125">
        <v>0.50287258901155951</v>
      </c>
      <c r="AL12" s="125">
        <v>1.0509328483122528E-2</v>
      </c>
      <c r="AM12" s="125">
        <v>1.576399272468379E-2</v>
      </c>
      <c r="AN12" s="125">
        <v>2.1592305123067115E-4</v>
      </c>
      <c r="AO12" s="125">
        <v>0</v>
      </c>
      <c r="AP12" s="125">
        <v>0</v>
      </c>
      <c r="AQ12" s="125">
        <f>AC12</f>
        <v>0</v>
      </c>
      <c r="AR12" s="138">
        <f t="shared" ref="AR12:AR40" si="25">SUM(AE12:AQ12)</f>
        <v>1</v>
      </c>
      <c r="AS12" s="122">
        <f t="array" ref="AS12:AS40">$C12:$C40</f>
        <v>8.7232946962002761E-2</v>
      </c>
      <c r="AT12" s="123">
        <f t="array" ref="AT12:AV40">$D12:$F40*(1+AT$8:AV$8)</f>
        <v>0.10230363149782132</v>
      </c>
      <c r="AU12" s="123">
        <v>7.8217971907619588E-2</v>
      </c>
      <c r="AV12" s="123">
        <v>6.0565090164345109E-4</v>
      </c>
      <c r="AW12" s="123">
        <f t="array" ref="AW12:BD40">$G12:$N40+AW$7:BD$7*($D12:$D40*(-AW$4:BD$4)+$E12:$E40*(-AW$5:BD$5)+$F12:$F40*(-AW$6:BD$6))</f>
        <v>4.2588158054897671E-2</v>
      </c>
      <c r="AX12" s="123">
        <v>0.14697710243266587</v>
      </c>
      <c r="AY12" s="125">
        <v>0.49075282552624144</v>
      </c>
      <c r="AZ12" s="125">
        <v>2.0442315866350876E-2</v>
      </c>
      <c r="BA12" s="125">
        <v>3.0663473799526313E-2</v>
      </c>
      <c r="BB12" s="125">
        <v>2.1592305123067115E-4</v>
      </c>
      <c r="BC12" s="125">
        <v>0</v>
      </c>
      <c r="BD12" s="125">
        <v>0</v>
      </c>
      <c r="BE12" s="126">
        <f>AP12</f>
        <v>0</v>
      </c>
      <c r="BF12" s="138">
        <f t="shared" ref="BF12:BF40" si="26">SUM(AS12:BE12)</f>
        <v>0.99999999999999989</v>
      </c>
      <c r="BG12" s="122">
        <f t="array" ref="BG12:BG40">$C12:$C40</f>
        <v>8.7232946962002761E-2</v>
      </c>
      <c r="BH12" s="123">
        <f t="array" ref="BH12:BJ40">$D12:$F40*(1+BH$8:BJ$8)</f>
        <v>1.4614804499688773E-2</v>
      </c>
      <c r="BI12" s="123">
        <v>1.1173995986802809E-2</v>
      </c>
      <c r="BJ12" s="123">
        <v>3.0282545082172587E-4</v>
      </c>
      <c r="BK12" s="123">
        <f t="array" ref="BK12:BR40">$G12:$N40+BK$7:BR$7*($D12:$D40*(-BK$4:BR$4)+$E12:$E40*(-BK$5:BR$5)+$F12:$F40*(-BK$6:BR$6))</f>
        <v>7.4361133921342859E-2</v>
      </c>
      <c r="BL12" s="123">
        <v>0.24229603003200145</v>
      </c>
      <c r="BM12" s="125">
        <v>0.47065416153431844</v>
      </c>
      <c r="BN12" s="125">
        <v>3.9659271424716189E-2</v>
      </c>
      <c r="BO12" s="125">
        <v>5.9488907137074283E-2</v>
      </c>
      <c r="BP12" s="125">
        <v>2.1592305123067115E-4</v>
      </c>
      <c r="BQ12" s="125">
        <v>0</v>
      </c>
      <c r="BR12" s="125">
        <v>0</v>
      </c>
      <c r="BS12" s="125">
        <f>BE12</f>
        <v>0</v>
      </c>
      <c r="BT12" s="138">
        <f t="shared" ref="BT12:BT40" si="27">SUM(BG12:BS12)</f>
        <v>1</v>
      </c>
    </row>
    <row r="13" spans="1:72" x14ac:dyDescent="0.3">
      <c r="A13" s="26" t="s">
        <v>1</v>
      </c>
      <c r="B13" s="50">
        <v>0</v>
      </c>
      <c r="C13" s="127">
        <v>4.9650493882408255E-2</v>
      </c>
      <c r="D13" s="128">
        <v>0.4718646793060991</v>
      </c>
      <c r="E13" s="128">
        <v>0.36865396494232583</v>
      </c>
      <c r="F13" s="128">
        <v>2.0697483208355315E-2</v>
      </c>
      <c r="G13" s="128">
        <v>0</v>
      </c>
      <c r="H13" s="129">
        <v>2.9825541374931333E-3</v>
      </c>
      <c r="I13" s="129">
        <v>8.6114459215083414E-2</v>
      </c>
      <c r="J13" s="129">
        <v>0</v>
      </c>
      <c r="K13" s="129">
        <v>0</v>
      </c>
      <c r="L13" s="129">
        <v>0</v>
      </c>
      <c r="M13" s="129">
        <v>0</v>
      </c>
      <c r="N13" s="129">
        <v>3.6365308234936152E-5</v>
      </c>
      <c r="O13" s="129">
        <v>0</v>
      </c>
      <c r="P13" s="139">
        <f t="shared" si="23"/>
        <v>1</v>
      </c>
      <c r="Q13" s="122">
        <v>4.9650493882408255E-2</v>
      </c>
      <c r="R13" s="123">
        <v>0.44827144534079411</v>
      </c>
      <c r="S13" s="123">
        <v>0.33178856844809324</v>
      </c>
      <c r="T13" s="123">
        <v>1.4488238245848719E-2</v>
      </c>
      <c r="U13" s="125">
        <v>5.0000906566533094E-3</v>
      </c>
      <c r="V13" s="125">
        <v>1.7982826107453061E-2</v>
      </c>
      <c r="W13" s="125">
        <v>0.12944857823941211</v>
      </c>
      <c r="X13" s="125">
        <v>1.3333575084408828E-3</v>
      </c>
      <c r="Y13" s="125">
        <v>2.0000362626613239E-3</v>
      </c>
      <c r="Z13" s="125">
        <v>0</v>
      </c>
      <c r="AA13" s="125">
        <v>0</v>
      </c>
      <c r="AB13" s="125">
        <v>3.6365308234936152E-5</v>
      </c>
      <c r="AC13" s="125">
        <f t="shared" ref="AC13:AC40" si="28">O13</f>
        <v>0</v>
      </c>
      <c r="AD13" s="139">
        <f t="shared" si="24"/>
        <v>1</v>
      </c>
      <c r="AE13" s="122">
        <v>4.9650493882408255E-2</v>
      </c>
      <c r="AF13" s="123">
        <v>0.23593233965304955</v>
      </c>
      <c r="AG13" s="123">
        <v>0.18432698247116291</v>
      </c>
      <c r="AH13" s="123">
        <v>4.1394966416710621E-3</v>
      </c>
      <c r="AI13" s="125">
        <v>4.3681730869089677E-2</v>
      </c>
      <c r="AJ13" s="125">
        <v>0.13402774674476217</v>
      </c>
      <c r="AK13" s="125">
        <v>0.3045231135605318</v>
      </c>
      <c r="AL13" s="125">
        <v>1.7472692347635869E-2</v>
      </c>
      <c r="AM13" s="125">
        <v>2.6209038521453801E-2</v>
      </c>
      <c r="AN13" s="125">
        <v>0</v>
      </c>
      <c r="AO13" s="125">
        <v>0</v>
      </c>
      <c r="AP13" s="125">
        <v>3.6365308234936152E-5</v>
      </c>
      <c r="AQ13" s="125">
        <f t="shared" ref="AQ13:AQ40" si="29">AC13</f>
        <v>0</v>
      </c>
      <c r="AR13" s="139">
        <f t="shared" si="25"/>
        <v>1.0000000000000002</v>
      </c>
      <c r="AS13" s="122">
        <v>4.9650493882408255E-2</v>
      </c>
      <c r="AT13" s="123">
        <v>0.16515263775713468</v>
      </c>
      <c r="AU13" s="123">
        <v>0.12902888772981402</v>
      </c>
      <c r="AV13" s="123">
        <v>2.069748320835531E-3</v>
      </c>
      <c r="AW13" s="125">
        <v>7.0620606706124509E-2</v>
      </c>
      <c r="AX13" s="125">
        <v>0.21484437425586664</v>
      </c>
      <c r="AY13" s="125">
        <v>0.28385215799223196</v>
      </c>
      <c r="AZ13" s="125">
        <v>3.3897891218939762E-2</v>
      </c>
      <c r="BA13" s="125">
        <v>5.0846836828409639E-2</v>
      </c>
      <c r="BB13" s="125">
        <v>0</v>
      </c>
      <c r="BC13" s="125">
        <v>0</v>
      </c>
      <c r="BD13" s="125">
        <v>3.6365308234936152E-5</v>
      </c>
      <c r="BE13" s="126">
        <f t="shared" ref="BE13:BE40" si="30">AP13</f>
        <v>3.6365308234936152E-5</v>
      </c>
      <c r="BF13" s="139">
        <f t="shared" si="26"/>
        <v>1.0000363653082347</v>
      </c>
      <c r="BG13" s="122">
        <v>4.9650493882408255E-2</v>
      </c>
      <c r="BH13" s="123">
        <v>2.3593233965304976E-2</v>
      </c>
      <c r="BI13" s="123">
        <v>1.8432698247116307E-2</v>
      </c>
      <c r="BJ13" s="123">
        <v>1.0348741604177666E-3</v>
      </c>
      <c r="BK13" s="125">
        <v>0.12272329816259117</v>
      </c>
      <c r="BL13" s="125">
        <v>0.37115244862526664</v>
      </c>
      <c r="BM13" s="125">
        <v>0.24974552343187162</v>
      </c>
      <c r="BN13" s="125">
        <v>6.5452425686715304E-2</v>
      </c>
      <c r="BO13" s="125">
        <v>9.8178638530072956E-2</v>
      </c>
      <c r="BP13" s="125">
        <v>0</v>
      </c>
      <c r="BQ13" s="125">
        <v>0</v>
      </c>
      <c r="BR13" s="125">
        <v>3.6365308234936152E-5</v>
      </c>
      <c r="BS13" s="125">
        <f t="shared" ref="BS13:BS40" si="31">BE13</f>
        <v>3.6365308234936152E-5</v>
      </c>
      <c r="BT13" s="139">
        <f t="shared" si="27"/>
        <v>1.0000363653082349</v>
      </c>
    </row>
    <row r="14" spans="1:72" x14ac:dyDescent="0.3">
      <c r="A14" s="26" t="s">
        <v>19</v>
      </c>
      <c r="B14" s="50">
        <v>0</v>
      </c>
      <c r="C14" s="127">
        <v>0.10022565767354097</v>
      </c>
      <c r="D14" s="128">
        <v>3.1759439583193411E-2</v>
      </c>
      <c r="E14" s="128">
        <v>0</v>
      </c>
      <c r="F14" s="128">
        <v>0.17535706769074189</v>
      </c>
      <c r="G14" s="128">
        <v>0</v>
      </c>
      <c r="H14" s="129">
        <v>0</v>
      </c>
      <c r="I14" s="129">
        <v>0.69265783505252376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39">
        <f t="shared" si="23"/>
        <v>1</v>
      </c>
      <c r="Q14" s="122">
        <v>0.10022565767354097</v>
      </c>
      <c r="R14" s="123">
        <v>3.017146760403374E-2</v>
      </c>
      <c r="S14" s="123">
        <v>0</v>
      </c>
      <c r="T14" s="123">
        <v>0.12274994738351931</v>
      </c>
      <c r="U14" s="125">
        <v>4.0646319214786676E-3</v>
      </c>
      <c r="V14" s="125">
        <v>1.2193895764436004E-2</v>
      </c>
      <c r="W14" s="125">
        <v>0.72788464503867223</v>
      </c>
      <c r="X14" s="125">
        <v>1.0839018457276446E-3</v>
      </c>
      <c r="Y14" s="125">
        <v>1.6258527685914671E-3</v>
      </c>
      <c r="Z14" s="125">
        <v>0</v>
      </c>
      <c r="AA14" s="125">
        <v>0</v>
      </c>
      <c r="AB14" s="125">
        <v>0</v>
      </c>
      <c r="AC14" s="125">
        <f t="shared" si="28"/>
        <v>0</v>
      </c>
      <c r="AD14" s="139">
        <f t="shared" si="24"/>
        <v>1</v>
      </c>
      <c r="AE14" s="122">
        <v>0.10022565767354097</v>
      </c>
      <c r="AF14" s="123">
        <v>1.5879719791596705E-2</v>
      </c>
      <c r="AG14" s="123">
        <v>0</v>
      </c>
      <c r="AH14" s="123">
        <v>3.5071413538148369E-2</v>
      </c>
      <c r="AI14" s="125">
        <v>1.5616537394419023E-2</v>
      </c>
      <c r="AJ14" s="125">
        <v>4.6849612183257068E-2</v>
      </c>
      <c r="AK14" s="125">
        <v>0.77074052202461885</v>
      </c>
      <c r="AL14" s="125">
        <v>6.2466149577676084E-3</v>
      </c>
      <c r="AM14" s="125">
        <v>9.3699224366514122E-3</v>
      </c>
      <c r="AN14" s="125">
        <v>0</v>
      </c>
      <c r="AO14" s="125">
        <v>0</v>
      </c>
      <c r="AP14" s="125">
        <v>0</v>
      </c>
      <c r="AQ14" s="125">
        <f t="shared" si="29"/>
        <v>0</v>
      </c>
      <c r="AR14" s="139">
        <f t="shared" si="25"/>
        <v>1</v>
      </c>
      <c r="AS14" s="122">
        <v>0.10022565767354097</v>
      </c>
      <c r="AT14" s="123">
        <v>1.1115803854117694E-2</v>
      </c>
      <c r="AU14" s="123">
        <v>0</v>
      </c>
      <c r="AV14" s="123">
        <v>1.7535706769074184E-2</v>
      </c>
      <c r="AW14" s="125">
        <v>2.2308124581342927E-2</v>
      </c>
      <c r="AX14" s="125">
        <v>6.6924373744028778E-2</v>
      </c>
      <c r="AY14" s="125">
        <v>0.75512058388028391</v>
      </c>
      <c r="AZ14" s="125">
        <v>1.0707899799044605E-2</v>
      </c>
      <c r="BA14" s="125">
        <v>1.6061849698566909E-2</v>
      </c>
      <c r="BB14" s="125">
        <v>0</v>
      </c>
      <c r="BC14" s="125">
        <v>0</v>
      </c>
      <c r="BD14" s="125">
        <v>0</v>
      </c>
      <c r="BE14" s="126">
        <f t="shared" si="30"/>
        <v>0</v>
      </c>
      <c r="BF14" s="139">
        <f t="shared" si="26"/>
        <v>1</v>
      </c>
      <c r="BG14" s="122">
        <v>0.10022565767354097</v>
      </c>
      <c r="BH14" s="123">
        <v>1.5879719791596721E-3</v>
      </c>
      <c r="BI14" s="123">
        <v>0</v>
      </c>
      <c r="BJ14" s="123">
        <v>8.7678533845371026E-3</v>
      </c>
      <c r="BK14" s="125">
        <v>2.9514102286535775E-2</v>
      </c>
      <c r="BL14" s="125">
        <v>8.8542306859607317E-2</v>
      </c>
      <c r="BM14" s="125">
        <v>0.73200997143457147</v>
      </c>
      <c r="BN14" s="125">
        <v>1.5740854552819081E-2</v>
      </c>
      <c r="BO14" s="125">
        <v>2.3611281829228621E-2</v>
      </c>
      <c r="BP14" s="125">
        <v>0</v>
      </c>
      <c r="BQ14" s="125">
        <v>0</v>
      </c>
      <c r="BR14" s="125">
        <v>0</v>
      </c>
      <c r="BS14" s="125">
        <f t="shared" si="31"/>
        <v>0</v>
      </c>
      <c r="BT14" s="139">
        <f t="shared" si="27"/>
        <v>1</v>
      </c>
    </row>
    <row r="15" spans="1:72" outlineLevel="1" x14ac:dyDescent="0.3">
      <c r="A15" s="26" t="s">
        <v>22</v>
      </c>
      <c r="B15" s="50">
        <v>0</v>
      </c>
      <c r="C15" s="127">
        <v>1.9991022033951627E-2</v>
      </c>
      <c r="D15" s="128">
        <v>0.24050231438574443</v>
      </c>
      <c r="E15" s="128">
        <v>5.1948845071018296E-2</v>
      </c>
      <c r="F15" s="128">
        <v>3.2652646802448075E-3</v>
      </c>
      <c r="G15" s="128">
        <v>0</v>
      </c>
      <c r="H15" s="129">
        <v>0</v>
      </c>
      <c r="I15" s="129">
        <v>0.68429255382904075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39">
        <f t="shared" si="23"/>
        <v>0.99999999999999989</v>
      </c>
      <c r="Q15" s="122">
        <v>1.9991022033951627E-2</v>
      </c>
      <c r="R15" s="123">
        <v>0.22847719866645719</v>
      </c>
      <c r="S15" s="123">
        <v>4.6753960563916466E-2</v>
      </c>
      <c r="T15" s="123">
        <v>2.2856852761713653E-3</v>
      </c>
      <c r="U15" s="125">
        <v>1.3649684722846869E-3</v>
      </c>
      <c r="V15" s="125">
        <v>4.0949054168540611E-3</v>
      </c>
      <c r="W15" s="125">
        <v>0.6961222805888414</v>
      </c>
      <c r="X15" s="125">
        <v>3.6399159260924984E-4</v>
      </c>
      <c r="Y15" s="125">
        <v>5.459873889138749E-4</v>
      </c>
      <c r="Z15" s="125">
        <v>0</v>
      </c>
      <c r="AA15" s="125">
        <v>0</v>
      </c>
      <c r="AB15" s="125">
        <v>0</v>
      </c>
      <c r="AC15" s="125">
        <f t="shared" si="28"/>
        <v>0</v>
      </c>
      <c r="AD15" s="139">
        <f t="shared" si="24"/>
        <v>0.99999999999999989</v>
      </c>
      <c r="AE15" s="122">
        <v>1.9991022033951627E-2</v>
      </c>
      <c r="AF15" s="123">
        <v>0.12025115719287222</v>
      </c>
      <c r="AG15" s="123">
        <v>2.5974422535509148E-2</v>
      </c>
      <c r="AH15" s="123">
        <v>6.5305293604896132E-4</v>
      </c>
      <c r="AI15" s="125">
        <v>1.4883779147257723E-2</v>
      </c>
      <c r="AJ15" s="125">
        <v>4.4651337441773173E-2</v>
      </c>
      <c r="AK15" s="125">
        <v>0.75871144956532932</v>
      </c>
      <c r="AL15" s="125">
        <v>5.9535116589030882E-3</v>
      </c>
      <c r="AM15" s="125">
        <v>8.9302674883546332E-3</v>
      </c>
      <c r="AN15" s="125">
        <v>0</v>
      </c>
      <c r="AO15" s="125">
        <v>0</v>
      </c>
      <c r="AP15" s="125">
        <v>0</v>
      </c>
      <c r="AQ15" s="125">
        <f t="shared" si="29"/>
        <v>0</v>
      </c>
      <c r="AR15" s="139">
        <f t="shared" si="25"/>
        <v>1</v>
      </c>
      <c r="AS15" s="122">
        <v>1.9991022033951627E-2</v>
      </c>
      <c r="AT15" s="123">
        <v>8.417581003501054E-2</v>
      </c>
      <c r="AU15" s="123">
        <v>1.8182095774856404E-2</v>
      </c>
      <c r="AV15" s="123">
        <v>3.2652646802448066E-4</v>
      </c>
      <c r="AW15" s="125">
        <v>2.4128998982389512E-2</v>
      </c>
      <c r="AX15" s="125">
        <v>7.2386996947168533E-2</v>
      </c>
      <c r="AY15" s="125">
        <v>0.75185375097973139</v>
      </c>
      <c r="AZ15" s="125">
        <v>1.1581919511546966E-2</v>
      </c>
      <c r="BA15" s="125">
        <v>1.7372879267320448E-2</v>
      </c>
      <c r="BB15" s="125">
        <v>0</v>
      </c>
      <c r="BC15" s="125">
        <v>0</v>
      </c>
      <c r="BD15" s="125">
        <v>0</v>
      </c>
      <c r="BE15" s="126">
        <f t="shared" si="30"/>
        <v>0</v>
      </c>
      <c r="BF15" s="139">
        <f t="shared" si="26"/>
        <v>0.99999999999999989</v>
      </c>
      <c r="BG15" s="122">
        <v>1.9991022033951627E-2</v>
      </c>
      <c r="BH15" s="123">
        <v>1.2025115719287232E-2</v>
      </c>
      <c r="BI15" s="123">
        <v>2.597442253550917E-3</v>
      </c>
      <c r="BJ15" s="123">
        <v>1.6326323401224052E-4</v>
      </c>
      <c r="BK15" s="125">
        <v>4.2139590439523568E-2</v>
      </c>
      <c r="BL15" s="125">
        <v>0.12641877131857071</v>
      </c>
      <c r="BM15" s="125">
        <v>0.7404786744150722</v>
      </c>
      <c r="BN15" s="125">
        <v>2.247444823441257E-2</v>
      </c>
      <c r="BO15" s="125">
        <v>3.3711672351618857E-2</v>
      </c>
      <c r="BP15" s="125">
        <v>0</v>
      </c>
      <c r="BQ15" s="125">
        <v>0</v>
      </c>
      <c r="BR15" s="125">
        <v>0</v>
      </c>
      <c r="BS15" s="125">
        <f t="shared" si="31"/>
        <v>0</v>
      </c>
      <c r="BT15" s="139">
        <f t="shared" si="27"/>
        <v>1</v>
      </c>
    </row>
    <row r="16" spans="1:72" outlineLevel="1" x14ac:dyDescent="0.3">
      <c r="A16" s="26" t="s">
        <v>28</v>
      </c>
      <c r="B16" s="50">
        <v>0</v>
      </c>
      <c r="C16" s="127">
        <v>0.14689389023811067</v>
      </c>
      <c r="D16" s="128">
        <v>0.10416324527026102</v>
      </c>
      <c r="E16" s="128">
        <v>0.67640954616817561</v>
      </c>
      <c r="F16" s="128">
        <v>0</v>
      </c>
      <c r="G16" s="128">
        <v>0</v>
      </c>
      <c r="H16" s="129">
        <v>0</v>
      </c>
      <c r="I16" s="129">
        <v>5.9318861411366393E-2</v>
      </c>
      <c r="J16" s="129">
        <v>1.3214456912086432E-2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39">
        <f t="shared" si="23"/>
        <v>1.0000000000000002</v>
      </c>
      <c r="Q16" s="122">
        <v>0.14689389023811067</v>
      </c>
      <c r="R16" s="123">
        <v>9.8955083006747963E-2</v>
      </c>
      <c r="S16" s="123">
        <v>0.6087685915513581</v>
      </c>
      <c r="T16" s="123">
        <v>0</v>
      </c>
      <c r="U16" s="125">
        <v>5.4636837660247952E-3</v>
      </c>
      <c r="V16" s="125">
        <v>1.6391051298074385E-2</v>
      </c>
      <c r="W16" s="125">
        <v>0.10667078738358129</v>
      </c>
      <c r="X16" s="125">
        <v>1.4671439249693044E-2</v>
      </c>
      <c r="Y16" s="125">
        <v>2.1854735064099182E-3</v>
      </c>
      <c r="Z16" s="125">
        <v>0</v>
      </c>
      <c r="AA16" s="125">
        <v>0</v>
      </c>
      <c r="AB16" s="125">
        <v>0</v>
      </c>
      <c r="AC16" s="125">
        <f t="shared" si="28"/>
        <v>0</v>
      </c>
      <c r="AD16" s="139">
        <f t="shared" si="24"/>
        <v>1.0000000000000002</v>
      </c>
      <c r="AE16" s="122">
        <v>0.14689389023811067</v>
      </c>
      <c r="AF16" s="123">
        <v>5.2081622635130512E-2</v>
      </c>
      <c r="AG16" s="123">
        <v>0.33820477308408781</v>
      </c>
      <c r="AH16" s="123">
        <v>0</v>
      </c>
      <c r="AI16" s="125">
        <v>3.9028639571921833E-2</v>
      </c>
      <c r="AJ16" s="125">
        <v>0.1170859187157655</v>
      </c>
      <c r="AK16" s="125">
        <v>0.25446205927097554</v>
      </c>
      <c r="AL16" s="125">
        <v>2.8825912740855164E-2</v>
      </c>
      <c r="AM16" s="125">
        <v>2.3417183743153096E-2</v>
      </c>
      <c r="AN16" s="125">
        <v>0</v>
      </c>
      <c r="AO16" s="125">
        <v>0</v>
      </c>
      <c r="AP16" s="125">
        <v>0</v>
      </c>
      <c r="AQ16" s="125">
        <f t="shared" si="29"/>
        <v>0</v>
      </c>
      <c r="AR16" s="139">
        <f t="shared" si="25"/>
        <v>0.99999999999999989</v>
      </c>
      <c r="AS16" s="122">
        <v>0.14689389023811067</v>
      </c>
      <c r="AT16" s="123">
        <v>3.6457135844591357E-2</v>
      </c>
      <c r="AU16" s="123">
        <v>0.23674334115886145</v>
      </c>
      <c r="AV16" s="123">
        <v>0</v>
      </c>
      <c r="AW16" s="125">
        <v>6.342153930437297E-2</v>
      </c>
      <c r="AX16" s="125">
        <v>0.19026461791311891</v>
      </c>
      <c r="AY16" s="125">
        <v>0.2368991714636107</v>
      </c>
      <c r="AZ16" s="125">
        <v>4.3656795778185466E-2</v>
      </c>
      <c r="BA16" s="125">
        <v>4.5663508299148545E-2</v>
      </c>
      <c r="BB16" s="125">
        <v>0</v>
      </c>
      <c r="BC16" s="125">
        <v>0</v>
      </c>
      <c r="BD16" s="125">
        <v>0</v>
      </c>
      <c r="BE16" s="126">
        <f t="shared" si="30"/>
        <v>0</v>
      </c>
      <c r="BF16" s="139">
        <f t="shared" si="26"/>
        <v>1</v>
      </c>
      <c r="BG16" s="122">
        <v>0.14689389023811067</v>
      </c>
      <c r="BH16" s="123">
        <v>5.2081622635130557E-3</v>
      </c>
      <c r="BI16" s="123">
        <v>3.3820477308408814E-2</v>
      </c>
      <c r="BJ16" s="123">
        <v>0</v>
      </c>
      <c r="BK16" s="125">
        <v>0.11123162277997721</v>
      </c>
      <c r="BL16" s="125">
        <v>0.33369486833993162</v>
      </c>
      <c r="BM16" s="125">
        <v>0.20762769178466936</v>
      </c>
      <c r="BN16" s="125">
        <v>7.2537989061407612E-2</v>
      </c>
      <c r="BO16" s="125">
        <v>8.8985298223981768E-2</v>
      </c>
      <c r="BP16" s="125">
        <v>0</v>
      </c>
      <c r="BQ16" s="125">
        <v>0</v>
      </c>
      <c r="BR16" s="125">
        <v>0</v>
      </c>
      <c r="BS16" s="125">
        <f t="shared" si="31"/>
        <v>0</v>
      </c>
      <c r="BT16" s="139">
        <f t="shared" si="27"/>
        <v>1</v>
      </c>
    </row>
    <row r="17" spans="1:72" outlineLevel="1" x14ac:dyDescent="0.3">
      <c r="A17" s="26" t="s">
        <v>13</v>
      </c>
      <c r="B17" s="50">
        <v>0</v>
      </c>
      <c r="C17" s="127">
        <v>6.1161354569855622E-2</v>
      </c>
      <c r="D17" s="128">
        <v>0.35828190885043365</v>
      </c>
      <c r="E17" s="128">
        <v>0</v>
      </c>
      <c r="F17" s="128">
        <v>0.20873278838072876</v>
      </c>
      <c r="G17" s="128">
        <v>0</v>
      </c>
      <c r="H17" s="129">
        <v>8.5070566701025713E-3</v>
      </c>
      <c r="I17" s="129">
        <v>0.36331689152887947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39">
        <f t="shared" si="23"/>
        <v>1</v>
      </c>
      <c r="Q17" s="122">
        <v>6.1161354569855622E-2</v>
      </c>
      <c r="R17" s="123">
        <v>0.34036781340791195</v>
      </c>
      <c r="S17" s="123">
        <v>0</v>
      </c>
      <c r="T17" s="123">
        <v>0.14611295186651013</v>
      </c>
      <c r="U17" s="125">
        <v>6.0400448967555228E-3</v>
      </c>
      <c r="V17" s="125">
        <v>2.6627191360369139E-2</v>
      </c>
      <c r="W17" s="125">
        <v>0.41566394730076067</v>
      </c>
      <c r="X17" s="125">
        <v>1.6106786391348062E-3</v>
      </c>
      <c r="Y17" s="125">
        <v>2.4160179587022091E-3</v>
      </c>
      <c r="Z17" s="125">
        <v>0</v>
      </c>
      <c r="AA17" s="125">
        <v>0</v>
      </c>
      <c r="AB17" s="125">
        <v>0</v>
      </c>
      <c r="AC17" s="125">
        <f t="shared" si="28"/>
        <v>0</v>
      </c>
      <c r="AD17" s="139">
        <f t="shared" si="24"/>
        <v>0.99999999999999989</v>
      </c>
      <c r="AE17" s="122">
        <v>6.1161354569855622E-2</v>
      </c>
      <c r="AF17" s="123">
        <v>0.17914095442521683</v>
      </c>
      <c r="AG17" s="123">
        <v>0</v>
      </c>
      <c r="AH17" s="123">
        <v>4.174655767614574E-2</v>
      </c>
      <c r="AI17" s="125">
        <v>3.4612718512979992E-2</v>
      </c>
      <c r="AJ17" s="125">
        <v>0.11234521220904255</v>
      </c>
      <c r="AK17" s="125">
        <v>0.53638048409377936</v>
      </c>
      <c r="AL17" s="125">
        <v>1.3845087405191994E-2</v>
      </c>
      <c r="AM17" s="125">
        <v>2.0767631107787989E-2</v>
      </c>
      <c r="AN17" s="125">
        <v>0</v>
      </c>
      <c r="AO17" s="125">
        <v>0</v>
      </c>
      <c r="AP17" s="125">
        <v>0</v>
      </c>
      <c r="AQ17" s="125">
        <f t="shared" si="29"/>
        <v>0</v>
      </c>
      <c r="AR17" s="139">
        <f t="shared" si="25"/>
        <v>1</v>
      </c>
      <c r="AS17" s="122">
        <v>6.1161354569855622E-2</v>
      </c>
      <c r="AT17" s="123">
        <v>0.12539866809765177</v>
      </c>
      <c r="AU17" s="123">
        <v>0</v>
      </c>
      <c r="AV17" s="123">
        <v>2.087327883807287E-2</v>
      </c>
      <c r="AW17" s="125">
        <v>5.2592843786929716E-2</v>
      </c>
      <c r="AX17" s="125">
        <v>0.16628558803089172</v>
      </c>
      <c r="AY17" s="125">
        <v>0.5105768541322826</v>
      </c>
      <c r="AZ17" s="125">
        <v>2.5244565017726265E-2</v>
      </c>
      <c r="BA17" s="125">
        <v>3.7866847526589392E-2</v>
      </c>
      <c r="BB17" s="125">
        <v>0</v>
      </c>
      <c r="BC17" s="125">
        <v>0</v>
      </c>
      <c r="BD17" s="125">
        <v>0</v>
      </c>
      <c r="BE17" s="126">
        <f t="shared" si="30"/>
        <v>0</v>
      </c>
      <c r="BF17" s="139">
        <f t="shared" si="26"/>
        <v>1</v>
      </c>
      <c r="BG17" s="122">
        <v>6.1161354569855622E-2</v>
      </c>
      <c r="BH17" s="123">
        <v>1.7914095442521698E-2</v>
      </c>
      <c r="BI17" s="123">
        <v>0</v>
      </c>
      <c r="BJ17" s="123">
        <v>1.0436639419036447E-2</v>
      </c>
      <c r="BK17" s="125">
        <v>8.0799594355440638E-2</v>
      </c>
      <c r="BL17" s="125">
        <v>0.2509058397364245</v>
      </c>
      <c r="BM17" s="125">
        <v>0.47104968400280034</v>
      </c>
      <c r="BN17" s="125">
        <v>4.3093116989568345E-2</v>
      </c>
      <c r="BO17" s="125">
        <v>6.463967548435251E-2</v>
      </c>
      <c r="BP17" s="125">
        <v>0</v>
      </c>
      <c r="BQ17" s="125">
        <v>0</v>
      </c>
      <c r="BR17" s="125">
        <v>0</v>
      </c>
      <c r="BS17" s="125">
        <f t="shared" si="31"/>
        <v>0</v>
      </c>
      <c r="BT17" s="139">
        <f t="shared" si="27"/>
        <v>1</v>
      </c>
    </row>
    <row r="18" spans="1:72" outlineLevel="1" x14ac:dyDescent="0.3">
      <c r="A18" s="26" t="s">
        <v>17</v>
      </c>
      <c r="B18" s="50">
        <v>0</v>
      </c>
      <c r="C18" s="127">
        <v>5.9583882750077345E-2</v>
      </c>
      <c r="D18" s="128">
        <v>0.30501820061566709</v>
      </c>
      <c r="E18" s="128">
        <v>0.15273519826940141</v>
      </c>
      <c r="F18" s="128">
        <v>1.3426271814442176E-4</v>
      </c>
      <c r="G18" s="128">
        <v>0</v>
      </c>
      <c r="H18" s="129">
        <v>4.5725678440973583E-2</v>
      </c>
      <c r="I18" s="129">
        <v>0.43581272618259587</v>
      </c>
      <c r="J18" s="129">
        <v>0</v>
      </c>
      <c r="K18" s="129">
        <v>0</v>
      </c>
      <c r="L18" s="129">
        <v>0</v>
      </c>
      <c r="M18" s="129">
        <v>0</v>
      </c>
      <c r="N18" s="129">
        <v>9.9005102314043275E-4</v>
      </c>
      <c r="O18" s="129">
        <v>0</v>
      </c>
      <c r="P18" s="139">
        <f t="shared" si="23"/>
        <v>1.0000000000000002</v>
      </c>
      <c r="Q18" s="122">
        <v>5.9583882750077345E-2</v>
      </c>
      <c r="R18" s="123">
        <v>0.28976729058488371</v>
      </c>
      <c r="S18" s="123">
        <v>0.13746167844246127</v>
      </c>
      <c r="T18" s="123">
        <v>9.3983902701095227E-5</v>
      </c>
      <c r="U18" s="125">
        <v>2.2923531504875114E-3</v>
      </c>
      <c r="V18" s="125">
        <v>5.2602737892436115E-2</v>
      </c>
      <c r="W18" s="125">
        <v>0.45567978682015431</v>
      </c>
      <c r="X18" s="125">
        <v>6.1129417346333643E-4</v>
      </c>
      <c r="Y18" s="125">
        <v>9.1694126019500454E-4</v>
      </c>
      <c r="Z18" s="125">
        <v>0</v>
      </c>
      <c r="AA18" s="125">
        <v>0</v>
      </c>
      <c r="AB18" s="125">
        <v>9.9005102314043275E-4</v>
      </c>
      <c r="AC18" s="125">
        <f t="shared" si="28"/>
        <v>0</v>
      </c>
      <c r="AD18" s="139">
        <f t="shared" si="24"/>
        <v>1.0000000000000002</v>
      </c>
      <c r="AE18" s="122">
        <v>5.9583882750077345E-2</v>
      </c>
      <c r="AF18" s="123">
        <v>0.15250910030783354</v>
      </c>
      <c r="AG18" s="123">
        <v>7.6367599134700703E-2</v>
      </c>
      <c r="AH18" s="123">
        <v>2.6852543628884347E-5</v>
      </c>
      <c r="AI18" s="125">
        <v>2.2898410961704977E-2</v>
      </c>
      <c r="AJ18" s="125">
        <v>0.11442091132608852</v>
      </c>
      <c r="AK18" s="125">
        <v>0.55030478099112079</v>
      </c>
      <c r="AL18" s="125">
        <v>9.1593643846819926E-3</v>
      </c>
      <c r="AM18" s="125">
        <v>1.3739046577022986E-2</v>
      </c>
      <c r="AN18" s="125">
        <v>0</v>
      </c>
      <c r="AO18" s="125">
        <v>0</v>
      </c>
      <c r="AP18" s="125">
        <v>9.9005102314043275E-4</v>
      </c>
      <c r="AQ18" s="125">
        <f t="shared" si="29"/>
        <v>0</v>
      </c>
      <c r="AR18" s="139">
        <f t="shared" si="25"/>
        <v>1.0000000000000002</v>
      </c>
      <c r="AS18" s="122">
        <v>5.9583882750077345E-2</v>
      </c>
      <c r="AT18" s="123">
        <v>0.10675637021548348</v>
      </c>
      <c r="AU18" s="123">
        <v>5.3457319394290492E-2</v>
      </c>
      <c r="AV18" s="123">
        <v>1.3426271814442173E-5</v>
      </c>
      <c r="AW18" s="125">
        <v>3.720756821520306E-2</v>
      </c>
      <c r="AX18" s="125">
        <v>0.15734838308658278</v>
      </c>
      <c r="AY18" s="125">
        <v>0.53999391718516443</v>
      </c>
      <c r="AZ18" s="125">
        <v>1.7859632743297472E-2</v>
      </c>
      <c r="BA18" s="125">
        <v>2.6789449114946202E-2</v>
      </c>
      <c r="BB18" s="125">
        <v>0</v>
      </c>
      <c r="BC18" s="125">
        <v>0</v>
      </c>
      <c r="BD18" s="125">
        <v>9.9005102314043275E-4</v>
      </c>
      <c r="BE18" s="126">
        <f t="shared" si="30"/>
        <v>9.9005102314043275E-4</v>
      </c>
      <c r="BF18" s="139">
        <f t="shared" si="26"/>
        <v>1.0009900510231406</v>
      </c>
      <c r="BG18" s="122">
        <v>5.9583882750077345E-2</v>
      </c>
      <c r="BH18" s="123">
        <v>1.5250910030783368E-2</v>
      </c>
      <c r="BI18" s="123">
        <v>7.6367599134700773E-3</v>
      </c>
      <c r="BJ18" s="123">
        <v>6.7131359072210943E-6</v>
      </c>
      <c r="BK18" s="125">
        <v>6.5248991778457832E-2</v>
      </c>
      <c r="BL18" s="125">
        <v>0.24147265377634708</v>
      </c>
      <c r="BM18" s="125">
        <v>0.52281138188720633</v>
      </c>
      <c r="BN18" s="125">
        <v>3.4799462281844183E-2</v>
      </c>
      <c r="BO18" s="125">
        <v>5.2199193422766264E-2</v>
      </c>
      <c r="BP18" s="125">
        <v>0</v>
      </c>
      <c r="BQ18" s="125">
        <v>0</v>
      </c>
      <c r="BR18" s="125">
        <v>9.9005102314043275E-4</v>
      </c>
      <c r="BS18" s="125">
        <f t="shared" si="31"/>
        <v>9.9005102314043275E-4</v>
      </c>
      <c r="BT18" s="139">
        <f t="shared" si="27"/>
        <v>1.0009900510231406</v>
      </c>
    </row>
    <row r="19" spans="1:72" outlineLevel="1" x14ac:dyDescent="0.3">
      <c r="A19" s="26" t="s">
        <v>25</v>
      </c>
      <c r="B19" s="50">
        <v>0</v>
      </c>
      <c r="C19" s="127">
        <v>3.435083280936839E-2</v>
      </c>
      <c r="D19" s="128">
        <v>0.10276406672422422</v>
      </c>
      <c r="E19" s="128">
        <v>9.1006310503356155E-3</v>
      </c>
      <c r="F19" s="128">
        <v>2.2329380503516044E-2</v>
      </c>
      <c r="G19" s="128">
        <v>0</v>
      </c>
      <c r="H19" s="129">
        <v>0</v>
      </c>
      <c r="I19" s="129">
        <v>0.83145508891255571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39">
        <f t="shared" si="23"/>
        <v>1</v>
      </c>
      <c r="Q19" s="122">
        <v>3.435083280936839E-2</v>
      </c>
      <c r="R19" s="123">
        <v>9.7625863388013004E-2</v>
      </c>
      <c r="S19" s="123">
        <v>8.1905679453020547E-3</v>
      </c>
      <c r="T19" s="123">
        <v>1.5630566352461229E-2</v>
      </c>
      <c r="U19" s="125">
        <v>9.5603104442246894E-4</v>
      </c>
      <c r="V19" s="125">
        <v>2.868093133267407E-3</v>
      </c>
      <c r="W19" s="125">
        <v>0.83974069129755047</v>
      </c>
      <c r="X19" s="125">
        <v>2.5494161184599169E-4</v>
      </c>
      <c r="Y19" s="125">
        <v>3.8241241776898759E-4</v>
      </c>
      <c r="Z19" s="125">
        <v>0</v>
      </c>
      <c r="AA19" s="125">
        <v>0</v>
      </c>
      <c r="AB19" s="125">
        <v>0</v>
      </c>
      <c r="AC19" s="125">
        <f t="shared" si="28"/>
        <v>0</v>
      </c>
      <c r="AD19" s="139">
        <f t="shared" si="24"/>
        <v>1</v>
      </c>
      <c r="AE19" s="122">
        <v>3.435083280936839E-2</v>
      </c>
      <c r="AF19" s="123">
        <v>5.1382033362112112E-2</v>
      </c>
      <c r="AG19" s="123">
        <v>4.5503155251678078E-3</v>
      </c>
      <c r="AH19" s="123">
        <v>4.4658761007032076E-3</v>
      </c>
      <c r="AI19" s="125">
        <v>7.3795853290092757E-3</v>
      </c>
      <c r="AJ19" s="125">
        <v>2.2138755987027827E-2</v>
      </c>
      <c r="AK19" s="125">
        <v>0.86835301555760214</v>
      </c>
      <c r="AL19" s="125">
        <v>2.9518341316037101E-3</v>
      </c>
      <c r="AM19" s="125">
        <v>4.4277511974055647E-3</v>
      </c>
      <c r="AN19" s="125">
        <v>0</v>
      </c>
      <c r="AO19" s="125">
        <v>0</v>
      </c>
      <c r="AP19" s="125">
        <v>0</v>
      </c>
      <c r="AQ19" s="125">
        <f t="shared" si="29"/>
        <v>0</v>
      </c>
      <c r="AR19" s="139">
        <f t="shared" si="25"/>
        <v>1</v>
      </c>
      <c r="AS19" s="122">
        <v>3.435083280936839E-2</v>
      </c>
      <c r="AT19" s="123">
        <v>3.5967423353478474E-2</v>
      </c>
      <c r="AU19" s="123">
        <v>3.1852208676174652E-3</v>
      </c>
      <c r="AV19" s="123">
        <v>2.2329380503516038E-3</v>
      </c>
      <c r="AW19" s="125">
        <v>1.1601062000828543E-2</v>
      </c>
      <c r="AX19" s="125">
        <v>3.480318600248563E-2</v>
      </c>
      <c r="AY19" s="125">
        <v>0.86393806251487559</v>
      </c>
      <c r="AZ19" s="125">
        <v>5.5685097603976998E-3</v>
      </c>
      <c r="BA19" s="125">
        <v>8.3527646405965501E-3</v>
      </c>
      <c r="BB19" s="125">
        <v>0</v>
      </c>
      <c r="BC19" s="125">
        <v>0</v>
      </c>
      <c r="BD19" s="125">
        <v>0</v>
      </c>
      <c r="BE19" s="126">
        <f t="shared" si="30"/>
        <v>0</v>
      </c>
      <c r="BF19" s="139">
        <f t="shared" si="26"/>
        <v>0.99999999999999989</v>
      </c>
      <c r="BG19" s="122">
        <v>3.435083280936839E-2</v>
      </c>
      <c r="BH19" s="123">
        <v>5.138203336211216E-3</v>
      </c>
      <c r="BI19" s="123">
        <v>4.5503155251678119E-4</v>
      </c>
      <c r="BJ19" s="123">
        <v>1.1164690251758032E-3</v>
      </c>
      <c r="BK19" s="125">
        <v>1.9122656154625814E-2</v>
      </c>
      <c r="BL19" s="125">
        <v>5.7367968463877442E-2</v>
      </c>
      <c r="BM19" s="125">
        <v>0.85695196378539018</v>
      </c>
      <c r="BN19" s="125">
        <v>1.0198749949133766E-2</v>
      </c>
      <c r="BO19" s="125">
        <v>1.5298124923700649E-2</v>
      </c>
      <c r="BP19" s="125">
        <v>0</v>
      </c>
      <c r="BQ19" s="125">
        <v>0</v>
      </c>
      <c r="BR19" s="125">
        <v>0</v>
      </c>
      <c r="BS19" s="125">
        <f t="shared" si="31"/>
        <v>0</v>
      </c>
      <c r="BT19" s="139">
        <f t="shared" si="27"/>
        <v>1</v>
      </c>
    </row>
    <row r="20" spans="1:72" outlineLevel="1" x14ac:dyDescent="0.3">
      <c r="A20" s="26" t="s">
        <v>11</v>
      </c>
      <c r="B20" s="50">
        <v>0</v>
      </c>
      <c r="C20" s="127">
        <v>0.32432587539858748</v>
      </c>
      <c r="D20" s="128">
        <v>1.0894490538732728E-2</v>
      </c>
      <c r="E20" s="128">
        <v>0.16871977234775276</v>
      </c>
      <c r="F20" s="128">
        <v>2.1813820917891587E-3</v>
      </c>
      <c r="G20" s="128">
        <v>0</v>
      </c>
      <c r="H20" s="129">
        <v>0</v>
      </c>
      <c r="I20" s="129">
        <v>0.49307295325249134</v>
      </c>
      <c r="J20" s="129">
        <v>0</v>
      </c>
      <c r="K20" s="129">
        <v>0</v>
      </c>
      <c r="L20" s="129">
        <v>0</v>
      </c>
      <c r="M20" s="129">
        <v>8.0552637064659337E-4</v>
      </c>
      <c r="N20" s="129">
        <v>0</v>
      </c>
      <c r="O20" s="129">
        <v>0</v>
      </c>
      <c r="P20" s="139">
        <f t="shared" si="23"/>
        <v>1.0000000000000002</v>
      </c>
      <c r="Q20" s="122">
        <v>0.32432587539858748</v>
      </c>
      <c r="R20" s="123">
        <v>1.0349766011796092E-2</v>
      </c>
      <c r="S20" s="123">
        <v>0.1518477951129775</v>
      </c>
      <c r="T20" s="123">
        <v>1.526967464252411E-3</v>
      </c>
      <c r="U20" s="125">
        <v>1.3553337291936495E-3</v>
      </c>
      <c r="V20" s="125">
        <v>4.0660011875809487E-3</v>
      </c>
      <c r="W20" s="125">
        <v>0.50481917890550299</v>
      </c>
      <c r="X20" s="125">
        <v>3.6142232778497323E-4</v>
      </c>
      <c r="Y20" s="125">
        <v>5.421334916774598E-4</v>
      </c>
      <c r="Z20" s="125">
        <v>0</v>
      </c>
      <c r="AA20" s="125">
        <v>8.0552637064659337E-4</v>
      </c>
      <c r="AB20" s="125">
        <v>0</v>
      </c>
      <c r="AC20" s="125">
        <f t="shared" si="28"/>
        <v>0</v>
      </c>
      <c r="AD20" s="139">
        <f t="shared" si="24"/>
        <v>1.0000000000000002</v>
      </c>
      <c r="AE20" s="122">
        <v>0.32432587539858748</v>
      </c>
      <c r="AF20" s="123">
        <v>5.4472452693663641E-3</v>
      </c>
      <c r="AG20" s="123">
        <v>8.4359886173876381E-2</v>
      </c>
      <c r="AH20" s="123">
        <v>4.3627641835783165E-4</v>
      </c>
      <c r="AI20" s="125">
        <v>9.1552237116674078E-3</v>
      </c>
      <c r="AJ20" s="125">
        <v>2.7465671135002222E-2</v>
      </c>
      <c r="AK20" s="125">
        <v>0.53884907181082842</v>
      </c>
      <c r="AL20" s="125">
        <v>3.6620894846669627E-3</v>
      </c>
      <c r="AM20" s="125">
        <v>5.4931342270004438E-3</v>
      </c>
      <c r="AN20" s="125">
        <v>0</v>
      </c>
      <c r="AO20" s="125">
        <v>8.0552637064659337E-4</v>
      </c>
      <c r="AP20" s="125">
        <v>0</v>
      </c>
      <c r="AQ20" s="125">
        <f t="shared" si="29"/>
        <v>0</v>
      </c>
      <c r="AR20" s="139">
        <f t="shared" si="25"/>
        <v>1</v>
      </c>
      <c r="AS20" s="122">
        <v>0.32432587539858748</v>
      </c>
      <c r="AT20" s="123">
        <v>3.8130716885564548E-3</v>
      </c>
      <c r="AU20" s="123">
        <v>5.9051920321713462E-2</v>
      </c>
      <c r="AV20" s="123">
        <v>2.1813820917891582E-4</v>
      </c>
      <c r="AW20" s="125">
        <v>1.4839064344853225E-2</v>
      </c>
      <c r="AX20" s="125">
        <v>4.4517193034559671E-2</v>
      </c>
      <c r="AY20" s="125">
        <v>0.53462233341808041</v>
      </c>
      <c r="AZ20" s="125">
        <v>7.1227508855295487E-3</v>
      </c>
      <c r="BA20" s="125">
        <v>1.0684126328294323E-2</v>
      </c>
      <c r="BB20" s="125">
        <v>0</v>
      </c>
      <c r="BC20" s="125">
        <v>8.0552637064659337E-4</v>
      </c>
      <c r="BD20" s="125">
        <v>0</v>
      </c>
      <c r="BE20" s="126">
        <f t="shared" si="30"/>
        <v>0</v>
      </c>
      <c r="BF20" s="139">
        <f t="shared" si="26"/>
        <v>1</v>
      </c>
      <c r="BG20" s="122">
        <v>0.32432587539858748</v>
      </c>
      <c r="BH20" s="123">
        <v>5.4472452693663691E-4</v>
      </c>
      <c r="BI20" s="123">
        <v>8.4359886173876464E-3</v>
      </c>
      <c r="BJ20" s="123">
        <v>1.0906910458945803E-4</v>
      </c>
      <c r="BK20" s="125">
        <v>2.5905879409404135E-2</v>
      </c>
      <c r="BL20" s="125">
        <v>7.7717638228212399E-2</v>
      </c>
      <c r="BM20" s="125">
        <v>0.52761412579836353</v>
      </c>
      <c r="BN20" s="125">
        <v>1.3816469018348874E-2</v>
      </c>
      <c r="BO20" s="125">
        <v>2.072470352752331E-2</v>
      </c>
      <c r="BP20" s="125">
        <v>0</v>
      </c>
      <c r="BQ20" s="125">
        <v>8.0552637064659337E-4</v>
      </c>
      <c r="BR20" s="125">
        <v>0</v>
      </c>
      <c r="BS20" s="125">
        <f t="shared" si="31"/>
        <v>0</v>
      </c>
      <c r="BT20" s="139">
        <f t="shared" si="27"/>
        <v>1.0000000000000002</v>
      </c>
    </row>
    <row r="21" spans="1:72" outlineLevel="1" x14ac:dyDescent="0.3">
      <c r="A21" s="26" t="s">
        <v>3</v>
      </c>
      <c r="B21" s="50">
        <v>0</v>
      </c>
      <c r="C21" s="127">
        <v>0.14343005863490296</v>
      </c>
      <c r="D21" s="128">
        <v>0.3784350850670431</v>
      </c>
      <c r="E21" s="128">
        <v>0.17863955110549556</v>
      </c>
      <c r="F21" s="128">
        <v>1.5783464254552151E-3</v>
      </c>
      <c r="G21" s="128">
        <v>0</v>
      </c>
      <c r="H21" s="129">
        <v>4.0270038848185238E-2</v>
      </c>
      <c r="I21" s="129">
        <v>0.25764691991891786</v>
      </c>
      <c r="J21" s="129">
        <v>0</v>
      </c>
      <c r="K21" s="129">
        <v>0</v>
      </c>
      <c r="L21" s="129">
        <v>0</v>
      </c>
      <c r="M21" s="129">
        <v>0</v>
      </c>
      <c r="N21" s="129">
        <v>0</v>
      </c>
      <c r="O21" s="129">
        <v>0</v>
      </c>
      <c r="P21" s="139">
        <f t="shared" si="23"/>
        <v>0.99999999999999989</v>
      </c>
      <c r="Q21" s="122">
        <v>0.14343005863490296</v>
      </c>
      <c r="R21" s="123">
        <v>0.35951333081369091</v>
      </c>
      <c r="S21" s="123">
        <v>0.16077559599494601</v>
      </c>
      <c r="T21" s="123">
        <v>1.1048424978186504E-3</v>
      </c>
      <c r="U21" s="125">
        <v>2.7944409968653707E-3</v>
      </c>
      <c r="V21" s="125">
        <v>4.8653361838781349E-2</v>
      </c>
      <c r="W21" s="125">
        <v>0.28186540855841774</v>
      </c>
      <c r="X21" s="125">
        <v>7.4518426583076547E-4</v>
      </c>
      <c r="Y21" s="125">
        <v>1.1177763987461483E-3</v>
      </c>
      <c r="Z21" s="125">
        <v>0</v>
      </c>
      <c r="AA21" s="125">
        <v>0</v>
      </c>
      <c r="AB21" s="125">
        <v>0</v>
      </c>
      <c r="AC21" s="125">
        <f t="shared" si="28"/>
        <v>0</v>
      </c>
      <c r="AD21" s="139">
        <f t="shared" si="24"/>
        <v>0.99999999999999989</v>
      </c>
      <c r="AE21" s="122">
        <v>0.14343005863490296</v>
      </c>
      <c r="AF21" s="123">
        <v>0.18921754253352155</v>
      </c>
      <c r="AG21" s="123">
        <v>8.9319775552747782E-2</v>
      </c>
      <c r="AH21" s="123">
        <v>3.1566928509104298E-4</v>
      </c>
      <c r="AI21" s="125">
        <v>2.7979999522663352E-2</v>
      </c>
      <c r="AJ21" s="125">
        <v>0.1242100374161753</v>
      </c>
      <c r="AK21" s="125">
        <v>0.39754691753223459</v>
      </c>
      <c r="AL21" s="125">
        <v>1.119199980906534E-2</v>
      </c>
      <c r="AM21" s="125">
        <v>1.6787999713598012E-2</v>
      </c>
      <c r="AN21" s="125">
        <v>0</v>
      </c>
      <c r="AO21" s="125">
        <v>0</v>
      </c>
      <c r="AP21" s="125">
        <v>0</v>
      </c>
      <c r="AQ21" s="125">
        <f t="shared" si="29"/>
        <v>0</v>
      </c>
      <c r="AR21" s="139">
        <f t="shared" si="25"/>
        <v>0.99999999999999989</v>
      </c>
      <c r="AS21" s="122">
        <v>0.14343005863490296</v>
      </c>
      <c r="AT21" s="123">
        <v>0.13245227977346508</v>
      </c>
      <c r="AU21" s="123">
        <v>6.2523842886923447E-2</v>
      </c>
      <c r="AV21" s="123">
        <v>1.5783464254552149E-4</v>
      </c>
      <c r="AW21" s="125">
        <v>4.5439878161882483E-2</v>
      </c>
      <c r="AX21" s="125">
        <v>0.17658967333383269</v>
      </c>
      <c r="AY21" s="125">
        <v>0.38487857877218878</v>
      </c>
      <c r="AZ21" s="125">
        <v>2.1811141517703588E-2</v>
      </c>
      <c r="BA21" s="125">
        <v>3.2716712276555385E-2</v>
      </c>
      <c r="BB21" s="125">
        <v>0</v>
      </c>
      <c r="BC21" s="125">
        <v>0</v>
      </c>
      <c r="BD21" s="125">
        <v>0</v>
      </c>
      <c r="BE21" s="126">
        <f t="shared" si="30"/>
        <v>0</v>
      </c>
      <c r="BF21" s="139">
        <f t="shared" si="26"/>
        <v>1</v>
      </c>
      <c r="BG21" s="122">
        <v>0.14343005863490296</v>
      </c>
      <c r="BH21" s="123">
        <v>1.8921754253352172E-2</v>
      </c>
      <c r="BI21" s="123">
        <v>8.9319775552747869E-3</v>
      </c>
      <c r="BJ21" s="123">
        <v>7.8917321272760826E-5</v>
      </c>
      <c r="BK21" s="125">
        <v>7.9608050020214122E-2</v>
      </c>
      <c r="BL21" s="125">
        <v>0.27909418890882759</v>
      </c>
      <c r="BM21" s="125">
        <v>0.36379098661253673</v>
      </c>
      <c r="BN21" s="125">
        <v>4.2457626677447534E-2</v>
      </c>
      <c r="BO21" s="125">
        <v>6.3686440016171297E-2</v>
      </c>
      <c r="BP21" s="125">
        <v>0</v>
      </c>
      <c r="BQ21" s="125">
        <v>0</v>
      </c>
      <c r="BR21" s="125">
        <v>0</v>
      </c>
      <c r="BS21" s="125">
        <f t="shared" si="31"/>
        <v>0</v>
      </c>
      <c r="BT21" s="139">
        <f t="shared" si="27"/>
        <v>0.99999999999999989</v>
      </c>
    </row>
    <row r="22" spans="1:72" outlineLevel="1" x14ac:dyDescent="0.3">
      <c r="A22" s="26" t="s">
        <v>2</v>
      </c>
      <c r="B22" s="50">
        <v>0</v>
      </c>
      <c r="C22" s="127">
        <v>6.9982176422740641E-2</v>
      </c>
      <c r="D22" s="128">
        <v>0.4741913858103588</v>
      </c>
      <c r="E22" s="128">
        <v>0.30620484909877804</v>
      </c>
      <c r="F22" s="128">
        <v>1.5780349574646087E-2</v>
      </c>
      <c r="G22" s="128">
        <v>0</v>
      </c>
      <c r="H22" s="129">
        <v>0</v>
      </c>
      <c r="I22" s="129">
        <v>0.13326505267990063</v>
      </c>
      <c r="J22" s="129">
        <v>5.7618641357591767E-4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39">
        <f t="shared" si="23"/>
        <v>1.0000000000000002</v>
      </c>
      <c r="Q22" s="122">
        <v>6.9982176422740641E-2</v>
      </c>
      <c r="R22" s="123">
        <v>0.45048181651984082</v>
      </c>
      <c r="S22" s="123">
        <v>0.27558436418890025</v>
      </c>
      <c r="T22" s="123">
        <v>1.104624470225226E-2</v>
      </c>
      <c r="U22" s="125">
        <v>4.4298119304592171E-3</v>
      </c>
      <c r="V22" s="125">
        <v>1.3289435791377651E-2</v>
      </c>
      <c r="W22" s="125">
        <v>0.17165675607721387</v>
      </c>
      <c r="X22" s="125">
        <v>1.7574695950317092E-3</v>
      </c>
      <c r="Y22" s="125">
        <v>1.771924772183687E-3</v>
      </c>
      <c r="Z22" s="125">
        <v>0</v>
      </c>
      <c r="AA22" s="125">
        <v>0</v>
      </c>
      <c r="AB22" s="125">
        <v>0</v>
      </c>
      <c r="AC22" s="125">
        <f t="shared" si="28"/>
        <v>0</v>
      </c>
      <c r="AD22" s="139">
        <f t="shared" si="24"/>
        <v>1.0000000000000002</v>
      </c>
      <c r="AE22" s="122">
        <v>6.9982176422740641E-2</v>
      </c>
      <c r="AF22" s="123">
        <v>0.2370956929051794</v>
      </c>
      <c r="AG22" s="123">
        <v>0.15310242454938902</v>
      </c>
      <c r="AH22" s="123">
        <v>3.1560699149292167E-3</v>
      </c>
      <c r="AI22" s="125">
        <v>4.0282239711428532E-2</v>
      </c>
      <c r="AJ22" s="125">
        <v>0.1208467191342856</v>
      </c>
      <c r="AK22" s="125">
        <v>0.33467625123704325</v>
      </c>
      <c r="AL22" s="125">
        <v>1.6689082298147327E-2</v>
      </c>
      <c r="AM22" s="125">
        <v>2.4169343826857117E-2</v>
      </c>
      <c r="AN22" s="125">
        <v>0</v>
      </c>
      <c r="AO22" s="125">
        <v>0</v>
      </c>
      <c r="AP22" s="125">
        <v>0</v>
      </c>
      <c r="AQ22" s="125">
        <f t="shared" si="29"/>
        <v>0</v>
      </c>
      <c r="AR22" s="139">
        <f t="shared" si="25"/>
        <v>1.0000000000000002</v>
      </c>
      <c r="AS22" s="122">
        <v>6.9982176422740641E-2</v>
      </c>
      <c r="AT22" s="123">
        <v>0.16596698503362556</v>
      </c>
      <c r="AU22" s="123">
        <v>0.10717169718457231</v>
      </c>
      <c r="AV22" s="123">
        <v>1.5780349574646083E-3</v>
      </c>
      <c r="AW22" s="125">
        <v>6.5182483413515055E-2</v>
      </c>
      <c r="AX22" s="125">
        <v>0.19554745024054515</v>
      </c>
      <c r="AY22" s="125">
        <v>0.31577600623774277</v>
      </c>
      <c r="AZ22" s="125">
        <v>3.1863778452063139E-2</v>
      </c>
      <c r="BA22" s="125">
        <v>4.6931388057730838E-2</v>
      </c>
      <c r="BB22" s="125">
        <v>0</v>
      </c>
      <c r="BC22" s="125">
        <v>0</v>
      </c>
      <c r="BD22" s="125">
        <v>0</v>
      </c>
      <c r="BE22" s="126">
        <f t="shared" si="30"/>
        <v>0</v>
      </c>
      <c r="BF22" s="139">
        <f t="shared" si="26"/>
        <v>1</v>
      </c>
      <c r="BG22" s="122">
        <v>6.9982176422740641E-2</v>
      </c>
      <c r="BH22" s="123">
        <v>2.370956929051796E-2</v>
      </c>
      <c r="BI22" s="123">
        <v>1.5310242454938916E-2</v>
      </c>
      <c r="BJ22" s="123">
        <v>7.8901747873230503E-4</v>
      </c>
      <c r="BK22" s="125">
        <v>0.11345516328893905</v>
      </c>
      <c r="BL22" s="125">
        <v>0.34036548986681714</v>
      </c>
      <c r="BM22" s="125">
        <v>0.28453860373181938</v>
      </c>
      <c r="BN22" s="125">
        <v>6.1085606834343414E-2</v>
      </c>
      <c r="BO22" s="125">
        <v>9.0764130631151241E-2</v>
      </c>
      <c r="BP22" s="125">
        <v>0</v>
      </c>
      <c r="BQ22" s="125">
        <v>0</v>
      </c>
      <c r="BR22" s="125">
        <v>0</v>
      </c>
      <c r="BS22" s="125">
        <f t="shared" si="31"/>
        <v>0</v>
      </c>
      <c r="BT22" s="139">
        <f t="shared" si="27"/>
        <v>1</v>
      </c>
    </row>
    <row r="23" spans="1:72" outlineLevel="1" x14ac:dyDescent="0.3">
      <c r="A23" s="26" t="s">
        <v>16</v>
      </c>
      <c r="B23" s="50">
        <v>0</v>
      </c>
      <c r="C23" s="127">
        <v>4.6061151865040444E-2</v>
      </c>
      <c r="D23" s="128">
        <v>7.5505780961481583E-2</v>
      </c>
      <c r="E23" s="128">
        <v>0.46981176496758492</v>
      </c>
      <c r="F23" s="128">
        <v>2.4366975310407529E-4</v>
      </c>
      <c r="G23" s="128">
        <v>0</v>
      </c>
      <c r="H23" s="129">
        <v>0</v>
      </c>
      <c r="I23" s="129">
        <v>0.40829765657595779</v>
      </c>
      <c r="J23" s="129">
        <v>7.9975876830969396E-5</v>
      </c>
      <c r="K23" s="129">
        <v>0</v>
      </c>
      <c r="L23" s="129">
        <v>0</v>
      </c>
      <c r="M23" s="129">
        <v>0</v>
      </c>
      <c r="N23" s="129">
        <v>0</v>
      </c>
      <c r="O23" s="129">
        <v>0</v>
      </c>
      <c r="P23" s="139">
        <f t="shared" si="23"/>
        <v>0.99999999999999967</v>
      </c>
      <c r="Q23" s="122">
        <v>4.6061151865040444E-2</v>
      </c>
      <c r="R23" s="123">
        <v>7.1730491913407496E-2</v>
      </c>
      <c r="S23" s="123">
        <v>0.42283058847082644</v>
      </c>
      <c r="T23" s="123">
        <v>1.7056882717285268E-4</v>
      </c>
      <c r="U23" s="125">
        <v>3.8122174853072845E-3</v>
      </c>
      <c r="V23" s="125">
        <v>1.1436652455921854E-2</v>
      </c>
      <c r="W23" s="125">
        <v>0.44133687478195427</v>
      </c>
      <c r="X23" s="125">
        <v>1.096567206246245E-3</v>
      </c>
      <c r="Y23" s="125">
        <v>1.5248869941229138E-3</v>
      </c>
      <c r="Z23" s="125">
        <v>0</v>
      </c>
      <c r="AA23" s="125">
        <v>0</v>
      </c>
      <c r="AB23" s="125">
        <v>0</v>
      </c>
      <c r="AC23" s="125">
        <f t="shared" si="28"/>
        <v>0</v>
      </c>
      <c r="AD23" s="139">
        <f t="shared" si="24"/>
        <v>0.99999999999999978</v>
      </c>
      <c r="AE23" s="122">
        <v>4.6061151865040444E-2</v>
      </c>
      <c r="AF23" s="123">
        <v>3.7752890480740792E-2</v>
      </c>
      <c r="AG23" s="123">
        <v>0.23490588248379246</v>
      </c>
      <c r="AH23" s="123">
        <v>4.8733950620815046E-5</v>
      </c>
      <c r="AI23" s="125">
        <v>2.7285370876701655E-2</v>
      </c>
      <c r="AJ23" s="125">
        <v>8.1856112630104963E-2</v>
      </c>
      <c r="AK23" s="125">
        <v>0.54472451095946606</v>
      </c>
      <c r="AL23" s="125">
        <v>1.0994124227511632E-2</v>
      </c>
      <c r="AM23" s="125">
        <v>1.6371222526020988E-2</v>
      </c>
      <c r="AN23" s="125">
        <v>0</v>
      </c>
      <c r="AO23" s="125">
        <v>0</v>
      </c>
      <c r="AP23" s="125">
        <v>0</v>
      </c>
      <c r="AQ23" s="125">
        <f t="shared" si="29"/>
        <v>0</v>
      </c>
      <c r="AR23" s="139">
        <f t="shared" si="25"/>
        <v>0.99999999999999978</v>
      </c>
      <c r="AS23" s="122">
        <v>4.6061151865040444E-2</v>
      </c>
      <c r="AT23" s="123">
        <v>2.6427023336518553E-2</v>
      </c>
      <c r="AU23" s="123">
        <v>0.16443411773865471</v>
      </c>
      <c r="AV23" s="123">
        <v>2.4366975310407523E-5</v>
      </c>
      <c r="AW23" s="125">
        <v>4.4334463453960866E-2</v>
      </c>
      <c r="AX23" s="125">
        <v>0.13300339036188261</v>
      </c>
      <c r="AY23" s="125">
        <v>0.53243415424704821</v>
      </c>
      <c r="AZ23" s="125">
        <v>2.1360518334732181E-2</v>
      </c>
      <c r="BA23" s="125">
        <v>3.1920813686851818E-2</v>
      </c>
      <c r="BB23" s="125">
        <v>0</v>
      </c>
      <c r="BC23" s="125">
        <v>0</v>
      </c>
      <c r="BD23" s="125">
        <v>0</v>
      </c>
      <c r="BE23" s="126">
        <f t="shared" si="30"/>
        <v>0</v>
      </c>
      <c r="BF23" s="139">
        <f t="shared" si="26"/>
        <v>0.99999999999999989</v>
      </c>
      <c r="BG23" s="122">
        <v>4.6061151865040444E-2</v>
      </c>
      <c r="BH23" s="123">
        <v>3.7752890480740827E-3</v>
      </c>
      <c r="BI23" s="123">
        <v>2.3490588248379268E-2</v>
      </c>
      <c r="BJ23" s="123">
        <v>1.2183487655203775E-5</v>
      </c>
      <c r="BK23" s="125">
        <v>7.77424732347093E-2</v>
      </c>
      <c r="BL23" s="125">
        <v>0.23322741970412791</v>
      </c>
      <c r="BM23" s="125">
        <v>0.51195428755557015</v>
      </c>
      <c r="BN23" s="125">
        <v>4.1542628268675927E-2</v>
      </c>
      <c r="BO23" s="125">
        <v>6.2193978587767443E-2</v>
      </c>
      <c r="BP23" s="125">
        <v>0</v>
      </c>
      <c r="BQ23" s="125">
        <v>0</v>
      </c>
      <c r="BR23" s="125">
        <v>0</v>
      </c>
      <c r="BS23" s="125">
        <f t="shared" si="31"/>
        <v>0</v>
      </c>
      <c r="BT23" s="139">
        <f t="shared" si="27"/>
        <v>0.99999999999999978</v>
      </c>
    </row>
    <row r="24" spans="1:72" outlineLevel="1" x14ac:dyDescent="0.3">
      <c r="A24" s="26" t="s">
        <v>15</v>
      </c>
      <c r="B24" s="50">
        <v>0</v>
      </c>
      <c r="C24" s="127">
        <v>1.5311711710729868E-2</v>
      </c>
      <c r="D24" s="128">
        <v>0.48054032528518653</v>
      </c>
      <c r="E24" s="128">
        <v>1.6033811553820706E-4</v>
      </c>
      <c r="F24" s="128">
        <v>3.0529265116538608E-2</v>
      </c>
      <c r="G24" s="128">
        <v>0</v>
      </c>
      <c r="H24" s="129">
        <v>0</v>
      </c>
      <c r="I24" s="129">
        <v>0.47345835977200695</v>
      </c>
      <c r="J24" s="129">
        <v>0</v>
      </c>
      <c r="K24" s="129">
        <v>0</v>
      </c>
      <c r="L24" s="129">
        <v>0</v>
      </c>
      <c r="M24" s="129">
        <v>0</v>
      </c>
      <c r="N24" s="129">
        <v>0</v>
      </c>
      <c r="O24" s="129">
        <v>0</v>
      </c>
      <c r="P24" s="139">
        <f t="shared" si="23"/>
        <v>1.0000000000000002</v>
      </c>
      <c r="Q24" s="122">
        <v>1.5311711710729868E-2</v>
      </c>
      <c r="R24" s="123">
        <v>0.45651330902092718</v>
      </c>
      <c r="S24" s="123">
        <v>1.4430430398438635E-4</v>
      </c>
      <c r="T24" s="123">
        <v>2.1370485581577024E-2</v>
      </c>
      <c r="U24" s="125">
        <v>2.4901372208081048E-3</v>
      </c>
      <c r="V24" s="125">
        <v>7.4704116624243148E-3</v>
      </c>
      <c r="W24" s="125">
        <v>0.49503954901901054</v>
      </c>
      <c r="X24" s="125">
        <v>6.6403659221549454E-4</v>
      </c>
      <c r="Y24" s="125">
        <v>9.9605488832324191E-4</v>
      </c>
      <c r="Z24" s="125">
        <v>0</v>
      </c>
      <c r="AA24" s="125">
        <v>0</v>
      </c>
      <c r="AB24" s="125">
        <v>0</v>
      </c>
      <c r="AC24" s="125">
        <f t="shared" si="28"/>
        <v>0</v>
      </c>
      <c r="AD24" s="139">
        <f t="shared" si="24"/>
        <v>1</v>
      </c>
      <c r="AE24" s="122">
        <v>1.5311711710729868E-2</v>
      </c>
      <c r="AF24" s="123">
        <v>0.24027016264259327</v>
      </c>
      <c r="AG24" s="123">
        <v>8.0169057769103531E-5</v>
      </c>
      <c r="AH24" s="123">
        <v>6.10585302330772E-3</v>
      </c>
      <c r="AI24" s="125">
        <v>2.6477374379359327E-2</v>
      </c>
      <c r="AJ24" s="125">
        <v>7.9432123138077987E-2</v>
      </c>
      <c r="AK24" s="125">
        <v>0.60584523166880355</v>
      </c>
      <c r="AL24" s="125">
        <v>1.0590949751743729E-2</v>
      </c>
      <c r="AM24" s="125">
        <v>1.5886424627615595E-2</v>
      </c>
      <c r="AN24" s="125">
        <v>0</v>
      </c>
      <c r="AO24" s="125">
        <v>0</v>
      </c>
      <c r="AP24" s="125">
        <v>0</v>
      </c>
      <c r="AQ24" s="125">
        <f t="shared" si="29"/>
        <v>0</v>
      </c>
      <c r="AR24" s="139">
        <f t="shared" si="25"/>
        <v>1.0000000000000002</v>
      </c>
      <c r="AS24" s="122">
        <v>1.5311711710729868E-2</v>
      </c>
      <c r="AT24" s="123">
        <v>0.16818911384981527</v>
      </c>
      <c r="AU24" s="123">
        <v>5.6118340438372466E-5</v>
      </c>
      <c r="AV24" s="123">
        <v>3.05292651165386E-3</v>
      </c>
      <c r="AW24" s="125">
        <v>4.2491471226919479E-2</v>
      </c>
      <c r="AX24" s="125">
        <v>0.12747441368075843</v>
      </c>
      <c r="AY24" s="125">
        <v>0.59243447920738146</v>
      </c>
      <c r="AZ24" s="125">
        <v>2.0395906188921349E-2</v>
      </c>
      <c r="BA24" s="125">
        <v>3.0593859283382024E-2</v>
      </c>
      <c r="BB24" s="125">
        <v>0</v>
      </c>
      <c r="BC24" s="125">
        <v>0</v>
      </c>
      <c r="BD24" s="125">
        <v>0</v>
      </c>
      <c r="BE24" s="126">
        <f t="shared" si="30"/>
        <v>0</v>
      </c>
      <c r="BF24" s="139">
        <f t="shared" si="26"/>
        <v>1.0000000000000002</v>
      </c>
      <c r="BG24" s="122">
        <v>1.5311711710729868E-2</v>
      </c>
      <c r="BH24" s="123">
        <v>2.4027016264259349E-2</v>
      </c>
      <c r="BI24" s="123">
        <v>8.0169057769103606E-6</v>
      </c>
      <c r="BJ24" s="123">
        <v>1.5264632558269317E-3</v>
      </c>
      <c r="BK24" s="125">
        <v>7.2850264813710014E-2</v>
      </c>
      <c r="BL24" s="125">
        <v>0.21855079444113004</v>
      </c>
      <c r="BM24" s="125">
        <v>0.57059204619028703</v>
      </c>
      <c r="BN24" s="125">
        <v>3.8853474567312016E-2</v>
      </c>
      <c r="BO24" s="125">
        <v>5.8280211850968017E-2</v>
      </c>
      <c r="BP24" s="125">
        <v>0</v>
      </c>
      <c r="BQ24" s="125">
        <v>0</v>
      </c>
      <c r="BR24" s="125">
        <v>0</v>
      </c>
      <c r="BS24" s="125">
        <f t="shared" si="31"/>
        <v>0</v>
      </c>
      <c r="BT24" s="139">
        <f t="shared" si="27"/>
        <v>1.0000000000000002</v>
      </c>
    </row>
    <row r="25" spans="1:72" outlineLevel="1" x14ac:dyDescent="0.3">
      <c r="A25" s="26" t="s">
        <v>18</v>
      </c>
      <c r="B25" s="50">
        <v>0</v>
      </c>
      <c r="C25" s="127">
        <v>7.3094882571526326E-2</v>
      </c>
      <c r="D25" s="128">
        <v>0.26020312953430019</v>
      </c>
      <c r="E25" s="128">
        <v>0.41602196358094046</v>
      </c>
      <c r="F25" s="128">
        <v>0.23703061006844578</v>
      </c>
      <c r="G25" s="128">
        <v>0</v>
      </c>
      <c r="H25" s="129">
        <v>0</v>
      </c>
      <c r="I25" s="129">
        <v>1.3649414244787194E-2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39">
        <f t="shared" si="23"/>
        <v>1</v>
      </c>
      <c r="Q25" s="122">
        <v>7.3094882571526326E-2</v>
      </c>
      <c r="R25" s="123">
        <v>0.24719297305758517</v>
      </c>
      <c r="S25" s="123">
        <v>0.37441976722284642</v>
      </c>
      <c r="T25" s="123">
        <v>0.16592142704791205</v>
      </c>
      <c r="U25" s="125">
        <v>9.4291151891507073E-3</v>
      </c>
      <c r="V25" s="125">
        <v>2.8287345567452122E-2</v>
      </c>
      <c r="W25" s="125">
        <v>9.5368412550760007E-2</v>
      </c>
      <c r="X25" s="125">
        <v>2.5144307171068559E-3</v>
      </c>
      <c r="Y25" s="125">
        <v>3.7716460756602836E-3</v>
      </c>
      <c r="Z25" s="125">
        <v>0</v>
      </c>
      <c r="AA25" s="125">
        <v>0</v>
      </c>
      <c r="AB25" s="125">
        <v>0</v>
      </c>
      <c r="AC25" s="125">
        <f t="shared" si="28"/>
        <v>0</v>
      </c>
      <c r="AD25" s="139">
        <f t="shared" si="24"/>
        <v>1</v>
      </c>
      <c r="AE25" s="122">
        <v>7.3094882571526326E-2</v>
      </c>
      <c r="AF25" s="123">
        <v>0.1301015647671501</v>
      </c>
      <c r="AG25" s="123">
        <v>0.20801098179047023</v>
      </c>
      <c r="AH25" s="123">
        <v>4.7406122013689142E-2</v>
      </c>
      <c r="AI25" s="125">
        <v>5.2773703461237699E-2</v>
      </c>
      <c r="AJ25" s="125">
        <v>0.1583211103837131</v>
      </c>
      <c r="AK25" s="125">
        <v>0.2775179315509757</v>
      </c>
      <c r="AL25" s="125">
        <v>2.1109481384495081E-2</v>
      </c>
      <c r="AM25" s="125">
        <v>3.1664222076742618E-2</v>
      </c>
      <c r="AN25" s="125">
        <v>0</v>
      </c>
      <c r="AO25" s="125">
        <v>0</v>
      </c>
      <c r="AP25" s="125">
        <v>0</v>
      </c>
      <c r="AQ25" s="125">
        <f t="shared" si="29"/>
        <v>0</v>
      </c>
      <c r="AR25" s="139">
        <f t="shared" si="25"/>
        <v>1</v>
      </c>
      <c r="AS25" s="122">
        <v>7.3094882571526326E-2</v>
      </c>
      <c r="AT25" s="123">
        <v>9.1071095337005067E-2</v>
      </c>
      <c r="AU25" s="123">
        <v>0.14560768725332915</v>
      </c>
      <c r="AV25" s="123">
        <v>2.3703061006844571E-2</v>
      </c>
      <c r="AW25" s="125">
        <v>8.160923244831346E-2</v>
      </c>
      <c r="AX25" s="125">
        <v>0.24482769734494036</v>
      </c>
      <c r="AY25" s="125">
        <v>0.24215526510006483</v>
      </c>
      <c r="AZ25" s="125">
        <v>3.9172431575190458E-2</v>
      </c>
      <c r="BA25" s="125">
        <v>5.8758647362785688E-2</v>
      </c>
      <c r="BB25" s="125">
        <v>0</v>
      </c>
      <c r="BC25" s="125">
        <v>0</v>
      </c>
      <c r="BD25" s="125">
        <v>0</v>
      </c>
      <c r="BE25" s="126">
        <f t="shared" si="30"/>
        <v>0</v>
      </c>
      <c r="BF25" s="139">
        <f t="shared" si="26"/>
        <v>0.99999999999999989</v>
      </c>
      <c r="BG25" s="122">
        <v>7.3094882571526326E-2</v>
      </c>
      <c r="BH25" s="123">
        <v>1.3010156476715022E-2</v>
      </c>
      <c r="BI25" s="123">
        <v>2.0801098179047042E-2</v>
      </c>
      <c r="BJ25" s="123">
        <v>1.1851530503422299E-2</v>
      </c>
      <c r="BK25" s="125">
        <v>0.13013893770367529</v>
      </c>
      <c r="BL25" s="125">
        <v>0.39041681311102588</v>
      </c>
      <c r="BM25" s="125">
        <v>0.1871679978496876</v>
      </c>
      <c r="BN25" s="125">
        <v>6.9407433441960167E-2</v>
      </c>
      <c r="BO25" s="125">
        <v>0.10411115016294023</v>
      </c>
      <c r="BP25" s="125">
        <v>0</v>
      </c>
      <c r="BQ25" s="125">
        <v>0</v>
      </c>
      <c r="BR25" s="125">
        <v>0</v>
      </c>
      <c r="BS25" s="125">
        <f t="shared" si="31"/>
        <v>0</v>
      </c>
      <c r="BT25" s="139">
        <f t="shared" si="27"/>
        <v>1</v>
      </c>
    </row>
    <row r="26" spans="1:72" outlineLevel="1" x14ac:dyDescent="0.3">
      <c r="A26" s="26" t="s">
        <v>5</v>
      </c>
      <c r="B26" s="50">
        <v>0</v>
      </c>
      <c r="C26" s="127">
        <v>1.436535538656496E-2</v>
      </c>
      <c r="D26" s="128">
        <v>0.65158628779581818</v>
      </c>
      <c r="E26" s="128">
        <v>5.9418512806349369E-2</v>
      </c>
      <c r="F26" s="128">
        <v>0</v>
      </c>
      <c r="G26" s="128">
        <v>0</v>
      </c>
      <c r="H26" s="129">
        <v>0</v>
      </c>
      <c r="I26" s="129">
        <v>0.27456039821296857</v>
      </c>
      <c r="J26" s="129">
        <v>6.9445798298892726E-5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39">
        <f t="shared" si="23"/>
        <v>0.99999999999999989</v>
      </c>
      <c r="Q26" s="122">
        <v>1.436535538656496E-2</v>
      </c>
      <c r="R26" s="123">
        <v>0.61900697340602728</v>
      </c>
      <c r="S26" s="123">
        <v>5.3476661525714432E-2</v>
      </c>
      <c r="T26" s="123">
        <v>0</v>
      </c>
      <c r="U26" s="125">
        <v>2.8890874252819384E-3</v>
      </c>
      <c r="V26" s="125">
        <v>8.6672622758458152E-3</v>
      </c>
      <c r="W26" s="125">
        <v>0.29959915589874536</v>
      </c>
      <c r="X26" s="125">
        <v>8.3986911170740963E-4</v>
      </c>
      <c r="Y26" s="125">
        <v>1.1556349701127753E-3</v>
      </c>
      <c r="Z26" s="125">
        <v>0</v>
      </c>
      <c r="AA26" s="125">
        <v>0</v>
      </c>
      <c r="AB26" s="125">
        <v>0</v>
      </c>
      <c r="AC26" s="125">
        <f t="shared" si="28"/>
        <v>0</v>
      </c>
      <c r="AD26" s="139">
        <f t="shared" si="24"/>
        <v>0.99999999999999989</v>
      </c>
      <c r="AE26" s="122">
        <v>1.436535538656496E-2</v>
      </c>
      <c r="AF26" s="123">
        <v>0.32579314389790909</v>
      </c>
      <c r="AG26" s="123">
        <v>2.9709256403174684E-2</v>
      </c>
      <c r="AH26" s="123">
        <v>0</v>
      </c>
      <c r="AI26" s="125">
        <v>3.5550240030108385E-2</v>
      </c>
      <c r="AJ26" s="125">
        <v>0.10665072009032515</v>
      </c>
      <c r="AK26" s="125">
        <v>0.45231159836351043</v>
      </c>
      <c r="AL26" s="125">
        <v>1.4289541810342244E-2</v>
      </c>
      <c r="AM26" s="125">
        <v>2.1330144018065024E-2</v>
      </c>
      <c r="AN26" s="125">
        <v>0</v>
      </c>
      <c r="AO26" s="125">
        <v>0</v>
      </c>
      <c r="AP26" s="125">
        <v>0</v>
      </c>
      <c r="AQ26" s="125">
        <f t="shared" si="29"/>
        <v>0</v>
      </c>
      <c r="AR26" s="139">
        <f t="shared" si="25"/>
        <v>0.99999999999999989</v>
      </c>
      <c r="AS26" s="122">
        <v>1.436535538656496E-2</v>
      </c>
      <c r="AT26" s="123">
        <v>0.22805520072853636</v>
      </c>
      <c r="AU26" s="123">
        <v>2.0796479482222279E-2</v>
      </c>
      <c r="AV26" s="123">
        <v>0</v>
      </c>
      <c r="AW26" s="125">
        <v>5.7769140048926117E-2</v>
      </c>
      <c r="AX26" s="125">
        <v>0.17330742014677836</v>
      </c>
      <c r="AY26" s="125">
        <v>0.43631399034996166</v>
      </c>
      <c r="AZ26" s="125">
        <v>2.7798633021783429E-2</v>
      </c>
      <c r="BA26" s="125">
        <v>4.1593780835226794E-2</v>
      </c>
      <c r="BB26" s="125">
        <v>0</v>
      </c>
      <c r="BC26" s="125">
        <v>0</v>
      </c>
      <c r="BD26" s="125">
        <v>0</v>
      </c>
      <c r="BE26" s="126">
        <f t="shared" si="30"/>
        <v>0</v>
      </c>
      <c r="BF26" s="139">
        <f t="shared" si="26"/>
        <v>1</v>
      </c>
      <c r="BG26" s="122">
        <v>1.436535538656496E-2</v>
      </c>
      <c r="BH26" s="123">
        <v>3.2579314389790941E-2</v>
      </c>
      <c r="BI26" s="123">
        <v>2.970925640317471E-3</v>
      </c>
      <c r="BJ26" s="123">
        <v>0</v>
      </c>
      <c r="BK26" s="125">
        <v>0.10131818408580887</v>
      </c>
      <c r="BL26" s="125">
        <v>0.30395455225742662</v>
      </c>
      <c r="BM26" s="125">
        <v>0.40965131032738039</v>
      </c>
      <c r="BN26" s="125">
        <v>5.4105810644063626E-2</v>
      </c>
      <c r="BO26" s="125">
        <v>8.1054547268647095E-2</v>
      </c>
      <c r="BP26" s="125">
        <v>0</v>
      </c>
      <c r="BQ26" s="125">
        <v>0</v>
      </c>
      <c r="BR26" s="125">
        <v>0</v>
      </c>
      <c r="BS26" s="125">
        <f t="shared" si="31"/>
        <v>0</v>
      </c>
      <c r="BT26" s="139">
        <f t="shared" si="27"/>
        <v>1</v>
      </c>
    </row>
    <row r="27" spans="1:72" outlineLevel="1" x14ac:dyDescent="0.3">
      <c r="A27" s="26" t="s">
        <v>23</v>
      </c>
      <c r="B27" s="50">
        <v>0</v>
      </c>
      <c r="C27" s="127">
        <v>1.3755507908992234E-2</v>
      </c>
      <c r="D27" s="128">
        <v>0.13033450838953478</v>
      </c>
      <c r="E27" s="128">
        <v>4.3513595238611431E-2</v>
      </c>
      <c r="F27" s="128">
        <v>1.757266571019302E-2</v>
      </c>
      <c r="G27" s="128">
        <v>0</v>
      </c>
      <c r="H27" s="129">
        <v>0</v>
      </c>
      <c r="I27" s="129">
        <v>0.79482372275266855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39">
        <f t="shared" si="23"/>
        <v>1</v>
      </c>
      <c r="Q27" s="122">
        <v>1.3755507908992234E-2</v>
      </c>
      <c r="R27" s="123">
        <v>0.12381778297005804</v>
      </c>
      <c r="S27" s="123">
        <v>3.916223571475029E-2</v>
      </c>
      <c r="T27" s="123">
        <v>1.2300865997135113E-2</v>
      </c>
      <c r="U27" s="125">
        <v>1.210491349229684E-3</v>
      </c>
      <c r="V27" s="125">
        <v>3.6314740476890519E-3</v>
      </c>
      <c r="W27" s="125">
        <v>0.80531464777932582</v>
      </c>
      <c r="X27" s="125">
        <v>3.2279769312791579E-4</v>
      </c>
      <c r="Y27" s="125">
        <v>4.8419653969187365E-4</v>
      </c>
      <c r="Z27" s="125">
        <v>0</v>
      </c>
      <c r="AA27" s="125">
        <v>0</v>
      </c>
      <c r="AB27" s="125">
        <v>0</v>
      </c>
      <c r="AC27" s="125">
        <f t="shared" si="28"/>
        <v>0</v>
      </c>
      <c r="AD27" s="139">
        <f t="shared" si="24"/>
        <v>1</v>
      </c>
      <c r="AE27" s="122">
        <v>1.3755507908992234E-2</v>
      </c>
      <c r="AF27" s="123">
        <v>6.5167254194767391E-2</v>
      </c>
      <c r="AG27" s="123">
        <v>2.1756797619305716E-2</v>
      </c>
      <c r="AH27" s="123">
        <v>3.5145331420386033E-3</v>
      </c>
      <c r="AI27" s="125">
        <v>1.0098218438222752E-2</v>
      </c>
      <c r="AJ27" s="125">
        <v>3.0294655314668257E-2</v>
      </c>
      <c r="AK27" s="125">
        <v>0.84531481494378236</v>
      </c>
      <c r="AL27" s="125">
        <v>4.0392873752891009E-3</v>
      </c>
      <c r="AM27" s="125">
        <v>6.0589310629336514E-3</v>
      </c>
      <c r="AN27" s="125">
        <v>0</v>
      </c>
      <c r="AO27" s="125">
        <v>0</v>
      </c>
      <c r="AP27" s="125">
        <v>0</v>
      </c>
      <c r="AQ27" s="125">
        <f t="shared" si="29"/>
        <v>0</v>
      </c>
      <c r="AR27" s="139">
        <f t="shared" si="25"/>
        <v>1.0000000000000002</v>
      </c>
      <c r="AS27" s="122">
        <v>1.3755507908992234E-2</v>
      </c>
      <c r="AT27" s="123">
        <v>4.5617077936337173E-2</v>
      </c>
      <c r="AU27" s="123">
        <v>1.5229758333514001E-2</v>
      </c>
      <c r="AV27" s="123">
        <v>1.7572665710193017E-3</v>
      </c>
      <c r="AW27" s="125">
        <v>1.6102083312183595E-2</v>
      </c>
      <c r="AX27" s="125">
        <v>4.8306249936550784E-2</v>
      </c>
      <c r="AY27" s="125">
        <v>0.83990955602678263</v>
      </c>
      <c r="AZ27" s="125">
        <v>7.7289999898481256E-3</v>
      </c>
      <c r="BA27" s="125">
        <v>1.1593499984772188E-2</v>
      </c>
      <c r="BB27" s="125">
        <v>0</v>
      </c>
      <c r="BC27" s="125">
        <v>0</v>
      </c>
      <c r="BD27" s="125">
        <v>0</v>
      </c>
      <c r="BE27" s="126">
        <f t="shared" si="30"/>
        <v>0</v>
      </c>
      <c r="BF27" s="139">
        <f t="shared" si="26"/>
        <v>1</v>
      </c>
      <c r="BG27" s="122">
        <v>1.3755507908992234E-2</v>
      </c>
      <c r="BH27" s="123">
        <v>6.5167254194767451E-3</v>
      </c>
      <c r="BI27" s="123">
        <v>2.1756797619305736E-3</v>
      </c>
      <c r="BJ27" s="123">
        <v>8.7863328550965181E-4</v>
      </c>
      <c r="BK27" s="125">
        <v>2.727745963071334E-2</v>
      </c>
      <c r="BL27" s="125">
        <v>8.1832378892140012E-2</v>
      </c>
      <c r="BM27" s="125">
        <v>0.83119366892695301</v>
      </c>
      <c r="BN27" s="125">
        <v>1.4547978469713781E-2</v>
      </c>
      <c r="BO27" s="125">
        <v>2.182196770457067E-2</v>
      </c>
      <c r="BP27" s="125">
        <v>0</v>
      </c>
      <c r="BQ27" s="125">
        <v>0</v>
      </c>
      <c r="BR27" s="125">
        <v>0</v>
      </c>
      <c r="BS27" s="125">
        <f t="shared" si="31"/>
        <v>0</v>
      </c>
      <c r="BT27" s="139">
        <f t="shared" si="27"/>
        <v>1</v>
      </c>
    </row>
    <row r="28" spans="1:72" outlineLevel="1" x14ac:dyDescent="0.3">
      <c r="A28" s="26" t="s">
        <v>24</v>
      </c>
      <c r="B28" s="50">
        <v>0</v>
      </c>
      <c r="C28" s="127">
        <v>2.010332657705893E-2</v>
      </c>
      <c r="D28" s="128">
        <v>0.1457304933468517</v>
      </c>
      <c r="E28" s="128">
        <v>1.3662714464074379E-2</v>
      </c>
      <c r="F28" s="128">
        <v>9.337651084886045E-2</v>
      </c>
      <c r="G28" s="128">
        <v>0</v>
      </c>
      <c r="H28" s="129">
        <v>0</v>
      </c>
      <c r="I28" s="129">
        <v>0.72712695476315448</v>
      </c>
      <c r="J28" s="129">
        <v>0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39">
        <f t="shared" si="23"/>
        <v>1</v>
      </c>
      <c r="Q28" s="122">
        <v>2.010332657705893E-2</v>
      </c>
      <c r="R28" s="123">
        <v>0.13844396867950912</v>
      </c>
      <c r="S28" s="123">
        <v>1.2296443017666941E-2</v>
      </c>
      <c r="T28" s="123">
        <v>6.5363557594202315E-2</v>
      </c>
      <c r="U28" s="125">
        <v>2.7499312026306117E-3</v>
      </c>
      <c r="V28" s="125">
        <v>8.2497936078918359E-3</v>
      </c>
      <c r="W28" s="125">
        <v>0.75095969185261979</v>
      </c>
      <c r="X28" s="125">
        <v>7.3331498736816324E-4</v>
      </c>
      <c r="Y28" s="125">
        <v>1.0999724810522448E-3</v>
      </c>
      <c r="Z28" s="125">
        <v>0</v>
      </c>
      <c r="AA28" s="125">
        <v>0</v>
      </c>
      <c r="AB28" s="125">
        <v>0</v>
      </c>
      <c r="AC28" s="125">
        <f t="shared" si="28"/>
        <v>0</v>
      </c>
      <c r="AD28" s="139">
        <f t="shared" si="24"/>
        <v>0.99999999999999989</v>
      </c>
      <c r="AE28" s="122">
        <v>2.010332657705893E-2</v>
      </c>
      <c r="AF28" s="123">
        <v>7.2865246673425851E-2</v>
      </c>
      <c r="AG28" s="123">
        <v>6.8313572320371895E-3</v>
      </c>
      <c r="AH28" s="123">
        <v>1.8675302169772087E-2</v>
      </c>
      <c r="AI28" s="125">
        <v>1.5439781258455142E-2</v>
      </c>
      <c r="AJ28" s="125">
        <v>4.6319343775365424E-2</v>
      </c>
      <c r="AK28" s="125">
        <v>0.80432586105543014</v>
      </c>
      <c r="AL28" s="125">
        <v>6.1759125033820569E-3</v>
      </c>
      <c r="AM28" s="125">
        <v>9.2638687550730854E-3</v>
      </c>
      <c r="AN28" s="125">
        <v>0</v>
      </c>
      <c r="AO28" s="125">
        <v>0</v>
      </c>
      <c r="AP28" s="125">
        <v>0</v>
      </c>
      <c r="AQ28" s="125">
        <f t="shared" si="29"/>
        <v>0</v>
      </c>
      <c r="AR28" s="139">
        <f t="shared" si="25"/>
        <v>0.99999999999999989</v>
      </c>
      <c r="AS28" s="122">
        <v>2.010332657705893E-2</v>
      </c>
      <c r="AT28" s="123">
        <v>5.1005672671398092E-2</v>
      </c>
      <c r="AU28" s="123">
        <v>4.7819500624260323E-3</v>
      </c>
      <c r="AV28" s="123">
        <v>9.3376510848860433E-3</v>
      </c>
      <c r="AW28" s="125">
        <v>2.3455555605134546E-2</v>
      </c>
      <c r="AX28" s="125">
        <v>7.0366666815403642E-2</v>
      </c>
      <c r="AY28" s="125">
        <v>0.79280251045753114</v>
      </c>
      <c r="AZ28" s="125">
        <v>1.1258666690464582E-2</v>
      </c>
      <c r="BA28" s="125">
        <v>1.6888000035696873E-2</v>
      </c>
      <c r="BB28" s="125">
        <v>0</v>
      </c>
      <c r="BC28" s="125">
        <v>0</v>
      </c>
      <c r="BD28" s="125">
        <v>0</v>
      </c>
      <c r="BE28" s="126">
        <f t="shared" si="30"/>
        <v>0</v>
      </c>
      <c r="BF28" s="139">
        <f t="shared" si="26"/>
        <v>0.99999999999999989</v>
      </c>
      <c r="BG28" s="122">
        <v>2.010332657705893E-2</v>
      </c>
      <c r="BH28" s="123">
        <v>7.2865246673425917E-3</v>
      </c>
      <c r="BI28" s="123">
        <v>6.8313572320371954E-4</v>
      </c>
      <c r="BJ28" s="123">
        <v>4.6688255424430268E-3</v>
      </c>
      <c r="BK28" s="125">
        <v>3.6019684909019578E-2</v>
      </c>
      <c r="BL28" s="125">
        <v>0.10805905472705873</v>
      </c>
      <c r="BM28" s="125">
        <v>0.77515320130851395</v>
      </c>
      <c r="BN28" s="125">
        <v>1.9210498618143779E-2</v>
      </c>
      <c r="BO28" s="125">
        <v>2.8815747927215661E-2</v>
      </c>
      <c r="BP28" s="125">
        <v>0</v>
      </c>
      <c r="BQ28" s="125">
        <v>0</v>
      </c>
      <c r="BR28" s="125">
        <v>0</v>
      </c>
      <c r="BS28" s="125">
        <f t="shared" si="31"/>
        <v>0</v>
      </c>
      <c r="BT28" s="139">
        <f t="shared" si="27"/>
        <v>0.99999999999999989</v>
      </c>
    </row>
    <row r="29" spans="1:72" outlineLevel="1" x14ac:dyDescent="0.3">
      <c r="A29" s="26" t="s">
        <v>27</v>
      </c>
      <c r="B29" s="50">
        <v>0</v>
      </c>
      <c r="C29" s="127">
        <v>6.8343816940612784E-2</v>
      </c>
      <c r="D29" s="128">
        <v>0.46362964679966079</v>
      </c>
      <c r="E29" s="128">
        <v>0.41858926960927029</v>
      </c>
      <c r="F29" s="128">
        <v>1.6512610888634641E-3</v>
      </c>
      <c r="G29" s="128">
        <v>0</v>
      </c>
      <c r="H29" s="129">
        <v>3.2862741561799982E-3</v>
      </c>
      <c r="I29" s="129">
        <v>4.4499731405412489E-2</v>
      </c>
      <c r="J29" s="129">
        <v>0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39">
        <f t="shared" si="23"/>
        <v>0.99999999999999989</v>
      </c>
      <c r="Q29" s="122">
        <v>6.8343816940612784E-2</v>
      </c>
      <c r="R29" s="123">
        <v>0.44044816445967772</v>
      </c>
      <c r="S29" s="123">
        <v>0.37673034264834326</v>
      </c>
      <c r="T29" s="123">
        <v>1.1558827622044248E-3</v>
      </c>
      <c r="U29" s="125">
        <v>4.9151840720676829E-3</v>
      </c>
      <c r="V29" s="125">
        <v>1.8031826372383049E-2</v>
      </c>
      <c r="W29" s="125">
        <v>8.7097993363332404E-2</v>
      </c>
      <c r="X29" s="125">
        <v>1.3107157525513822E-3</v>
      </c>
      <c r="Y29" s="125">
        <v>1.9660736288270734E-3</v>
      </c>
      <c r="Z29" s="125">
        <v>0</v>
      </c>
      <c r="AA29" s="125">
        <v>0</v>
      </c>
      <c r="AB29" s="125">
        <v>0</v>
      </c>
      <c r="AC29" s="125">
        <f t="shared" si="28"/>
        <v>0</v>
      </c>
      <c r="AD29" s="139">
        <f t="shared" si="24"/>
        <v>0.99999999999999989</v>
      </c>
      <c r="AE29" s="122">
        <v>6.8343816940612784E-2</v>
      </c>
      <c r="AF29" s="123">
        <v>0.23181482339983039</v>
      </c>
      <c r="AG29" s="123">
        <v>0.20929463480463514</v>
      </c>
      <c r="AH29" s="123">
        <v>3.3025221777269274E-4</v>
      </c>
      <c r="AI29" s="125">
        <v>4.4243046707555633E-2</v>
      </c>
      <c r="AJ29" s="125">
        <v>0.13601541427884689</v>
      </c>
      <c r="AK29" s="125">
        <v>0.26571496494319063</v>
      </c>
      <c r="AL29" s="125">
        <v>1.7697218683022254E-2</v>
      </c>
      <c r="AM29" s="125">
        <v>2.6545828024533376E-2</v>
      </c>
      <c r="AN29" s="125">
        <v>0</v>
      </c>
      <c r="AO29" s="125">
        <v>0</v>
      </c>
      <c r="AP29" s="125">
        <v>0</v>
      </c>
      <c r="AQ29" s="125">
        <f t="shared" si="29"/>
        <v>0</v>
      </c>
      <c r="AR29" s="139">
        <f t="shared" si="25"/>
        <v>0.99999999999999978</v>
      </c>
      <c r="AS29" s="122">
        <v>6.8343816940612784E-2</v>
      </c>
      <c r="AT29" s="123">
        <v>0.16227037637988126</v>
      </c>
      <c r="AU29" s="123">
        <v>0.14650624436324458</v>
      </c>
      <c r="AV29" s="123">
        <v>1.6512610888634637E-4</v>
      </c>
      <c r="AW29" s="125">
        <v>7.1866053830722781E-2</v>
      </c>
      <c r="AX29" s="125">
        <v>0.21888443564834834</v>
      </c>
      <c r="AY29" s="125">
        <v>0.24572468213143628</v>
      </c>
      <c r="AZ29" s="125">
        <v>3.4495705838746941E-2</v>
      </c>
      <c r="BA29" s="125">
        <v>5.1743558758120409E-2</v>
      </c>
      <c r="BB29" s="125">
        <v>0</v>
      </c>
      <c r="BC29" s="125">
        <v>0</v>
      </c>
      <c r="BD29" s="125">
        <v>0</v>
      </c>
      <c r="BE29" s="126">
        <f t="shared" si="30"/>
        <v>0</v>
      </c>
      <c r="BF29" s="139">
        <f t="shared" si="26"/>
        <v>0.99999999999999978</v>
      </c>
      <c r="BG29" s="122">
        <v>6.8343816940612784E-2</v>
      </c>
      <c r="BH29" s="123">
        <v>2.3181482339983059E-2</v>
      </c>
      <c r="BI29" s="123">
        <v>2.0929463480463532E-2</v>
      </c>
      <c r="BJ29" s="123">
        <v>8.2563054443173279E-5</v>
      </c>
      <c r="BK29" s="125">
        <v>0.12595150029343569</v>
      </c>
      <c r="BL29" s="125">
        <v>0.38114077503648702</v>
      </c>
      <c r="BM29" s="125">
        <v>0.21243506512999344</v>
      </c>
      <c r="BN29" s="125">
        <v>6.717413348983238E-2</v>
      </c>
      <c r="BO29" s="125">
        <v>0.10076120023474856</v>
      </c>
      <c r="BP29" s="125">
        <v>0</v>
      </c>
      <c r="BQ29" s="125">
        <v>0</v>
      </c>
      <c r="BR29" s="125">
        <v>0</v>
      </c>
      <c r="BS29" s="125">
        <f t="shared" si="31"/>
        <v>0</v>
      </c>
      <c r="BT29" s="139">
        <f t="shared" si="27"/>
        <v>0.99999999999999956</v>
      </c>
    </row>
    <row r="30" spans="1:72" outlineLevel="1" x14ac:dyDescent="0.3">
      <c r="A30" s="26" t="s">
        <v>29</v>
      </c>
      <c r="B30" s="50">
        <v>0</v>
      </c>
      <c r="C30" s="127">
        <v>0.28839766890324264</v>
      </c>
      <c r="D30" s="128">
        <v>0.5519577783557843</v>
      </c>
      <c r="E30" s="128">
        <v>8.6893662866304316E-2</v>
      </c>
      <c r="F30" s="128">
        <v>0</v>
      </c>
      <c r="G30" s="128">
        <v>0</v>
      </c>
      <c r="H30" s="129">
        <v>0</v>
      </c>
      <c r="I30" s="129">
        <v>7.2750889874668712E-2</v>
      </c>
      <c r="J30" s="129">
        <v>0</v>
      </c>
      <c r="K30" s="129">
        <v>0</v>
      </c>
      <c r="L30" s="129">
        <v>0</v>
      </c>
      <c r="M30" s="129">
        <v>0</v>
      </c>
      <c r="N30" s="129">
        <v>0</v>
      </c>
      <c r="O30" s="129">
        <v>0</v>
      </c>
      <c r="P30" s="139">
        <f t="shared" si="23"/>
        <v>0.99999999999999989</v>
      </c>
      <c r="Q30" s="122">
        <v>0.28839766890324264</v>
      </c>
      <c r="R30" s="123">
        <v>0.52435988943799505</v>
      </c>
      <c r="S30" s="123">
        <v>7.8204296579673885E-2</v>
      </c>
      <c r="T30" s="123">
        <v>0</v>
      </c>
      <c r="U30" s="125">
        <v>2.7215441403314732E-3</v>
      </c>
      <c r="V30" s="125">
        <v>8.1646324209944197E-3</v>
      </c>
      <c r="W30" s="125">
        <v>9.6337605757541481E-2</v>
      </c>
      <c r="X30" s="125">
        <v>7.2574510408839293E-4</v>
      </c>
      <c r="Y30" s="125">
        <v>1.0886176561325895E-3</v>
      </c>
      <c r="Z30" s="125">
        <v>0</v>
      </c>
      <c r="AA30" s="125">
        <v>0</v>
      </c>
      <c r="AB30" s="125">
        <v>0</v>
      </c>
      <c r="AC30" s="125">
        <f t="shared" si="28"/>
        <v>0</v>
      </c>
      <c r="AD30" s="139">
        <f t="shared" si="24"/>
        <v>0.99999999999999978</v>
      </c>
      <c r="AE30" s="122">
        <v>0.28839766890324264</v>
      </c>
      <c r="AF30" s="123">
        <v>0.27597888917789215</v>
      </c>
      <c r="AG30" s="123">
        <v>4.3446831433152158E-2</v>
      </c>
      <c r="AH30" s="123">
        <v>0</v>
      </c>
      <c r="AI30" s="125">
        <v>3.1942572061104429E-2</v>
      </c>
      <c r="AJ30" s="125">
        <v>9.5827716183313288E-2</v>
      </c>
      <c r="AK30" s="125">
        <v>0.23246375018019086</v>
      </c>
      <c r="AL30" s="125">
        <v>1.2777028824441773E-2</v>
      </c>
      <c r="AM30" s="125">
        <v>1.9165543236662658E-2</v>
      </c>
      <c r="AN30" s="125">
        <v>0</v>
      </c>
      <c r="AO30" s="125">
        <v>0</v>
      </c>
      <c r="AP30" s="125">
        <v>0</v>
      </c>
      <c r="AQ30" s="125">
        <f t="shared" si="29"/>
        <v>0</v>
      </c>
      <c r="AR30" s="139">
        <f t="shared" si="25"/>
        <v>1</v>
      </c>
      <c r="AS30" s="122">
        <v>0.28839766890324264</v>
      </c>
      <c r="AT30" s="123">
        <v>0.19318522242452449</v>
      </c>
      <c r="AU30" s="123">
        <v>3.0412782003206507E-2</v>
      </c>
      <c r="AV30" s="123">
        <v>0</v>
      </c>
      <c r="AW30" s="125">
        <v>5.1906679599294701E-2</v>
      </c>
      <c r="AX30" s="125">
        <v>0.1557200387978841</v>
      </c>
      <c r="AY30" s="125">
        <v>0.21808959275269385</v>
      </c>
      <c r="AZ30" s="125">
        <v>2.4915206207661456E-2</v>
      </c>
      <c r="BA30" s="125">
        <v>3.7372809311492179E-2</v>
      </c>
      <c r="BB30" s="125">
        <v>0</v>
      </c>
      <c r="BC30" s="125">
        <v>0</v>
      </c>
      <c r="BD30" s="125">
        <v>0</v>
      </c>
      <c r="BE30" s="126">
        <f t="shared" si="30"/>
        <v>0</v>
      </c>
      <c r="BF30" s="139">
        <f t="shared" si="26"/>
        <v>1</v>
      </c>
      <c r="BG30" s="122">
        <v>0.28839766890324264</v>
      </c>
      <c r="BH30" s="123">
        <v>2.7597888917789238E-2</v>
      </c>
      <c r="BI30" s="123">
        <v>4.3446831433152193E-3</v>
      </c>
      <c r="BJ30" s="123">
        <v>0</v>
      </c>
      <c r="BK30" s="125">
        <v>9.1036330374147614E-2</v>
      </c>
      <c r="BL30" s="125">
        <v>0.27310899112244286</v>
      </c>
      <c r="BM30" s="125">
        <v>0.19413266370686555</v>
      </c>
      <c r="BN30" s="125">
        <v>4.8552709532878734E-2</v>
      </c>
      <c r="BO30" s="125">
        <v>7.2829064299318097E-2</v>
      </c>
      <c r="BP30" s="125">
        <v>0</v>
      </c>
      <c r="BQ30" s="125">
        <v>0</v>
      </c>
      <c r="BR30" s="125">
        <v>0</v>
      </c>
      <c r="BS30" s="125">
        <f t="shared" si="31"/>
        <v>0</v>
      </c>
      <c r="BT30" s="139">
        <f t="shared" si="27"/>
        <v>1</v>
      </c>
    </row>
    <row r="31" spans="1:72" outlineLevel="1" x14ac:dyDescent="0.3">
      <c r="A31" s="26" t="s">
        <v>8</v>
      </c>
      <c r="B31" s="50">
        <v>0</v>
      </c>
      <c r="C31" s="127">
        <v>4.3469529354295502E-2</v>
      </c>
      <c r="D31" s="128">
        <v>0.90171791155921599</v>
      </c>
      <c r="E31" s="128">
        <v>1.5473488480653051E-3</v>
      </c>
      <c r="F31" s="128">
        <v>1.3580972852405648E-4</v>
      </c>
      <c r="G31" s="128">
        <v>0</v>
      </c>
      <c r="H31" s="129">
        <v>3.0965253699370334E-3</v>
      </c>
      <c r="I31" s="129">
        <v>5.0032875139962074E-2</v>
      </c>
      <c r="J31" s="129">
        <v>0</v>
      </c>
      <c r="K31" s="129">
        <v>0</v>
      </c>
      <c r="L31" s="129">
        <v>0</v>
      </c>
      <c r="M31" s="129">
        <v>0</v>
      </c>
      <c r="N31" s="129">
        <v>0</v>
      </c>
      <c r="O31" s="129">
        <v>0</v>
      </c>
      <c r="P31" s="139">
        <f t="shared" si="23"/>
        <v>0.99999999999999978</v>
      </c>
      <c r="Q31" s="122">
        <v>4.3469529354295502E-2</v>
      </c>
      <c r="R31" s="123">
        <v>0.85663201598125516</v>
      </c>
      <c r="S31" s="123">
        <v>1.3926139632587746E-3</v>
      </c>
      <c r="T31" s="123">
        <v>9.5066809966839531E-5</v>
      </c>
      <c r="U31" s="125">
        <v>3.396103003599341E-3</v>
      </c>
      <c r="V31" s="125">
        <v>1.3284834380735057E-2</v>
      </c>
      <c r="W31" s="125">
        <v>7.9465767837823026E-2</v>
      </c>
      <c r="X31" s="125">
        <v>9.0562746762649102E-4</v>
      </c>
      <c r="Y31" s="125">
        <v>1.3584412014397364E-3</v>
      </c>
      <c r="Z31" s="125">
        <v>0</v>
      </c>
      <c r="AA31" s="125">
        <v>0</v>
      </c>
      <c r="AB31" s="125">
        <v>0</v>
      </c>
      <c r="AC31" s="125">
        <f t="shared" si="28"/>
        <v>0</v>
      </c>
      <c r="AD31" s="139">
        <f t="shared" si="24"/>
        <v>0.99999999999999978</v>
      </c>
      <c r="AE31" s="122">
        <v>4.3469529354295502E-2</v>
      </c>
      <c r="AF31" s="123">
        <v>0.45085895577960799</v>
      </c>
      <c r="AG31" s="123">
        <v>7.7367442403265254E-4</v>
      </c>
      <c r="AH31" s="123">
        <v>2.7161945704811292E-5</v>
      </c>
      <c r="AI31" s="125">
        <v>4.5174127798645998E-2</v>
      </c>
      <c r="AJ31" s="125">
        <v>0.13861890876587504</v>
      </c>
      <c r="AK31" s="125">
        <v>0.27590351413319203</v>
      </c>
      <c r="AL31" s="125">
        <v>1.8069651119458397E-2</v>
      </c>
      <c r="AM31" s="125">
        <v>2.710447667918759E-2</v>
      </c>
      <c r="AN31" s="125">
        <v>0</v>
      </c>
      <c r="AO31" s="125">
        <v>0</v>
      </c>
      <c r="AP31" s="125">
        <v>0</v>
      </c>
      <c r="AQ31" s="125">
        <f t="shared" si="29"/>
        <v>0</v>
      </c>
      <c r="AR31" s="139">
        <f t="shared" si="25"/>
        <v>0.99999999999999989</v>
      </c>
      <c r="AS31" s="122">
        <v>4.3469529354295502E-2</v>
      </c>
      <c r="AT31" s="123">
        <v>0.31560126904572555</v>
      </c>
      <c r="AU31" s="123">
        <v>5.4157209682285674E-4</v>
      </c>
      <c r="AV31" s="123">
        <v>1.3580972852405646E-5</v>
      </c>
      <c r="AW31" s="125">
        <v>7.3405581002550568E-2</v>
      </c>
      <c r="AX31" s="125">
        <v>0.22331326837758875</v>
      </c>
      <c r="AY31" s="125">
        <v>0.25556850194710368</v>
      </c>
      <c r="AZ31" s="125">
        <v>3.5234678881224273E-2</v>
      </c>
      <c r="BA31" s="125">
        <v>5.2852018321836405E-2</v>
      </c>
      <c r="BB31" s="125">
        <v>0</v>
      </c>
      <c r="BC31" s="125">
        <v>0</v>
      </c>
      <c r="BD31" s="125">
        <v>0</v>
      </c>
      <c r="BE31" s="126">
        <f t="shared" si="30"/>
        <v>0</v>
      </c>
      <c r="BF31" s="139">
        <f t="shared" si="26"/>
        <v>0.99999999999999989</v>
      </c>
      <c r="BG31" s="122">
        <v>4.3469529354295502E-2</v>
      </c>
      <c r="BH31" s="123">
        <v>4.508589557796084E-2</v>
      </c>
      <c r="BI31" s="123">
        <v>7.7367442403265328E-5</v>
      </c>
      <c r="BJ31" s="123">
        <v>6.7904864262028306E-6</v>
      </c>
      <c r="BK31" s="125">
        <v>0.12873465249435226</v>
      </c>
      <c r="BL31" s="125">
        <v>0.38930048285299385</v>
      </c>
      <c r="BM31" s="125">
        <v>0.22167907846576509</v>
      </c>
      <c r="BN31" s="125">
        <v>6.8658481330321194E-2</v>
      </c>
      <c r="BO31" s="125">
        <v>0.1029877219954818</v>
      </c>
      <c r="BP31" s="125">
        <v>0</v>
      </c>
      <c r="BQ31" s="125">
        <v>0</v>
      </c>
      <c r="BR31" s="125">
        <v>0</v>
      </c>
      <c r="BS31" s="125">
        <f t="shared" si="31"/>
        <v>0</v>
      </c>
      <c r="BT31" s="139">
        <f t="shared" si="27"/>
        <v>0.99999999999999989</v>
      </c>
    </row>
    <row r="32" spans="1:72" outlineLevel="1" x14ac:dyDescent="0.3">
      <c r="A32" s="26" t="s">
        <v>6</v>
      </c>
      <c r="B32" s="50">
        <v>0</v>
      </c>
      <c r="C32" s="127">
        <v>1.6815098116769442E-2</v>
      </c>
      <c r="D32" s="128">
        <v>0.23924458332145268</v>
      </c>
      <c r="E32" s="128">
        <v>6.4473971726169976E-3</v>
      </c>
      <c r="F32" s="128">
        <v>0.51590257817568042</v>
      </c>
      <c r="G32" s="128">
        <v>0</v>
      </c>
      <c r="H32" s="129">
        <v>1.8937063114668777E-3</v>
      </c>
      <c r="I32" s="129">
        <v>0.21842059399723762</v>
      </c>
      <c r="J32" s="129">
        <v>1.2760429047758745E-3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  <c r="P32" s="139">
        <f t="shared" si="23"/>
        <v>0.99999999999999989</v>
      </c>
      <c r="Q32" s="122">
        <v>1.6815098116769442E-2</v>
      </c>
      <c r="R32" s="123">
        <v>0.22728235415538003</v>
      </c>
      <c r="S32" s="123">
        <v>5.8026574553552979E-3</v>
      </c>
      <c r="T32" s="123">
        <v>0.36113180472297629</v>
      </c>
      <c r="U32" s="125">
        <v>1.2553330675202885E-2</v>
      </c>
      <c r="V32" s="125">
        <v>3.9553698337075532E-2</v>
      </c>
      <c r="W32" s="125">
        <v>0.32721612651566262</v>
      </c>
      <c r="X32" s="125">
        <v>4.6235977514966437E-3</v>
      </c>
      <c r="Y32" s="125">
        <v>5.0213322700811535E-3</v>
      </c>
      <c r="Z32" s="125">
        <v>0</v>
      </c>
      <c r="AA32" s="125">
        <v>0</v>
      </c>
      <c r="AB32" s="125">
        <v>0</v>
      </c>
      <c r="AC32" s="125">
        <f t="shared" si="28"/>
        <v>0</v>
      </c>
      <c r="AD32" s="139">
        <f t="shared" si="24"/>
        <v>0.99999999999999989</v>
      </c>
      <c r="AE32" s="122">
        <v>1.6815098116769442E-2</v>
      </c>
      <c r="AF32" s="123">
        <v>0.11962229166072634</v>
      </c>
      <c r="AG32" s="123">
        <v>3.2236985863084988E-3</v>
      </c>
      <c r="AH32" s="123">
        <v>0.10318051563513606</v>
      </c>
      <c r="AI32" s="125">
        <v>5.3556805278757925E-2</v>
      </c>
      <c r="AJ32" s="125">
        <v>0.16256412214774066</v>
      </c>
      <c r="AK32" s="125">
        <v>0.48620462039102719</v>
      </c>
      <c r="AL32" s="125">
        <v>2.269876501627904E-2</v>
      </c>
      <c r="AM32" s="125">
        <v>3.2134083167254752E-2</v>
      </c>
      <c r="AN32" s="125">
        <v>0</v>
      </c>
      <c r="AO32" s="125">
        <v>0</v>
      </c>
      <c r="AP32" s="125">
        <v>0</v>
      </c>
      <c r="AQ32" s="125">
        <f t="shared" si="29"/>
        <v>0</v>
      </c>
      <c r="AR32" s="139">
        <f t="shared" si="25"/>
        <v>0.99999999999999989</v>
      </c>
      <c r="AS32" s="122">
        <v>1.6815098116769442E-2</v>
      </c>
      <c r="AT32" s="123">
        <v>8.3735604162508429E-2</v>
      </c>
      <c r="AU32" s="123">
        <v>2.2565890104159492E-3</v>
      </c>
      <c r="AV32" s="123">
        <v>5.1590257817568028E-2</v>
      </c>
      <c r="AW32" s="125">
        <v>7.8001513459907204E-2</v>
      </c>
      <c r="AX32" s="125">
        <v>0.2358982466911885</v>
      </c>
      <c r="AY32" s="125">
        <v>0.43682483168497782</v>
      </c>
      <c r="AZ32" s="125">
        <v>3.8716769365531339E-2</v>
      </c>
      <c r="BA32" s="125">
        <v>5.616108969113319E-2</v>
      </c>
      <c r="BB32" s="125">
        <v>0</v>
      </c>
      <c r="BC32" s="125">
        <v>0</v>
      </c>
      <c r="BD32" s="125">
        <v>0</v>
      </c>
      <c r="BE32" s="126">
        <f t="shared" si="30"/>
        <v>0</v>
      </c>
      <c r="BF32" s="139">
        <f t="shared" si="26"/>
        <v>1</v>
      </c>
      <c r="BG32" s="122">
        <v>1.6815098116769442E-2</v>
      </c>
      <c r="BH32" s="123">
        <v>1.1962229166072645E-2</v>
      </c>
      <c r="BI32" s="123">
        <v>3.2236985863085015E-4</v>
      </c>
      <c r="BJ32" s="123">
        <v>2.5795128908784045E-2</v>
      </c>
      <c r="BK32" s="125">
        <v>0.10852722461043937</v>
      </c>
      <c r="BL32" s="125">
        <v>0.32747538014278499</v>
      </c>
      <c r="BM32" s="125">
        <v>0.36312356014449015</v>
      </c>
      <c r="BN32" s="125">
        <v>5.9157229363676879E-2</v>
      </c>
      <c r="BO32" s="125">
        <v>8.6821779688351503E-2</v>
      </c>
      <c r="BP32" s="125">
        <v>0</v>
      </c>
      <c r="BQ32" s="125">
        <v>0</v>
      </c>
      <c r="BR32" s="125">
        <v>0</v>
      </c>
      <c r="BS32" s="125">
        <f t="shared" si="31"/>
        <v>0</v>
      </c>
      <c r="BT32" s="139">
        <f t="shared" si="27"/>
        <v>0.99999999999999978</v>
      </c>
    </row>
    <row r="33" spans="1:72" outlineLevel="1" x14ac:dyDescent="0.3">
      <c r="A33" s="26" t="s">
        <v>21</v>
      </c>
      <c r="B33" s="50">
        <v>0</v>
      </c>
      <c r="C33" s="127">
        <v>3.3534687046851502E-2</v>
      </c>
      <c r="D33" s="128">
        <v>0.17041135544060448</v>
      </c>
      <c r="E33" s="128">
        <v>5.7381279790137678E-2</v>
      </c>
      <c r="F33" s="128">
        <v>0</v>
      </c>
      <c r="G33" s="128">
        <v>0</v>
      </c>
      <c r="H33" s="129">
        <v>0</v>
      </c>
      <c r="I33" s="129">
        <v>0.73867267772240641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39">
        <f t="shared" si="23"/>
        <v>1</v>
      </c>
      <c r="Q33" s="122">
        <v>3.3534687046851502E-2</v>
      </c>
      <c r="R33" s="123">
        <v>0.16189078766857426</v>
      </c>
      <c r="S33" s="123">
        <v>5.1643151811123909E-2</v>
      </c>
      <c r="T33" s="123">
        <v>0</v>
      </c>
      <c r="U33" s="125">
        <v>1.0694021813282993E-3</v>
      </c>
      <c r="V33" s="125">
        <v>3.2082065439848978E-3</v>
      </c>
      <c r="W33" s="125">
        <v>0.74794082996058497</v>
      </c>
      <c r="X33" s="125">
        <v>2.8517391502087987E-4</v>
      </c>
      <c r="Y33" s="125">
        <v>4.2776087253131978E-4</v>
      </c>
      <c r="Z33" s="125">
        <v>0</v>
      </c>
      <c r="AA33" s="125">
        <v>0</v>
      </c>
      <c r="AB33" s="125">
        <v>0</v>
      </c>
      <c r="AC33" s="125">
        <f t="shared" si="28"/>
        <v>0</v>
      </c>
      <c r="AD33" s="139">
        <f t="shared" si="24"/>
        <v>1.0000000000000002</v>
      </c>
      <c r="AE33" s="122">
        <v>3.3534687046851502E-2</v>
      </c>
      <c r="AF33" s="123">
        <v>8.5205677720302242E-2</v>
      </c>
      <c r="AG33" s="123">
        <v>2.8690639895068839E-2</v>
      </c>
      <c r="AH33" s="123">
        <v>0</v>
      </c>
      <c r="AI33" s="125">
        <v>1.1389631761537108E-2</v>
      </c>
      <c r="AJ33" s="125">
        <v>3.4168895284611325E-2</v>
      </c>
      <c r="AK33" s="125">
        <v>0.79562083653009197</v>
      </c>
      <c r="AL33" s="125">
        <v>4.555852704614843E-3</v>
      </c>
      <c r="AM33" s="125">
        <v>6.8337790569222645E-3</v>
      </c>
      <c r="AN33" s="125">
        <v>0</v>
      </c>
      <c r="AO33" s="125">
        <v>0</v>
      </c>
      <c r="AP33" s="125">
        <v>0</v>
      </c>
      <c r="AQ33" s="125">
        <f t="shared" si="29"/>
        <v>0</v>
      </c>
      <c r="AR33" s="139">
        <f t="shared" si="25"/>
        <v>1.0000000000000002</v>
      </c>
      <c r="AS33" s="122">
        <v>3.3534687046851502E-2</v>
      </c>
      <c r="AT33" s="123">
        <v>5.9643974404211562E-2</v>
      </c>
      <c r="AU33" s="123">
        <v>2.0083447926548186E-2</v>
      </c>
      <c r="AV33" s="123">
        <v>0</v>
      </c>
      <c r="AW33" s="125">
        <v>1.8508151612497803E-2</v>
      </c>
      <c r="AX33" s="125">
        <v>5.5524454837493409E-2</v>
      </c>
      <c r="AY33" s="125">
        <v>0.79049550223740028</v>
      </c>
      <c r="AZ33" s="125">
        <v>8.8839127739989438E-3</v>
      </c>
      <c r="BA33" s="125">
        <v>1.3325869160998417E-2</v>
      </c>
      <c r="BB33" s="125">
        <v>0</v>
      </c>
      <c r="BC33" s="125">
        <v>0</v>
      </c>
      <c r="BD33" s="125">
        <v>0</v>
      </c>
      <c r="BE33" s="126">
        <f t="shared" si="30"/>
        <v>0</v>
      </c>
      <c r="BF33" s="139">
        <f t="shared" si="26"/>
        <v>1</v>
      </c>
      <c r="BG33" s="122">
        <v>3.3534687046851502E-2</v>
      </c>
      <c r="BH33" s="123">
        <v>8.5205677720302311E-3</v>
      </c>
      <c r="BI33" s="123">
        <v>2.8690639895068864E-3</v>
      </c>
      <c r="BJ33" s="123">
        <v>0</v>
      </c>
      <c r="BK33" s="125">
        <v>3.2460450520380754E-2</v>
      </c>
      <c r="BL33" s="125">
        <v>9.7381351561142263E-2</v>
      </c>
      <c r="BM33" s="125">
        <v>0.7819532784162474</v>
      </c>
      <c r="BN33" s="125">
        <v>1.7312240277536403E-2</v>
      </c>
      <c r="BO33" s="125">
        <v>2.5968360416304605E-2</v>
      </c>
      <c r="BP33" s="125">
        <v>0</v>
      </c>
      <c r="BQ33" s="125">
        <v>0</v>
      </c>
      <c r="BR33" s="125">
        <v>0</v>
      </c>
      <c r="BS33" s="125">
        <f t="shared" si="31"/>
        <v>0</v>
      </c>
      <c r="BT33" s="139">
        <f t="shared" si="27"/>
        <v>1</v>
      </c>
    </row>
    <row r="34" spans="1:72" outlineLevel="1" x14ac:dyDescent="0.3">
      <c r="A34" s="26" t="s">
        <v>10</v>
      </c>
      <c r="B34" s="50">
        <v>0</v>
      </c>
      <c r="C34" s="127">
        <v>2.7850919121713613E-2</v>
      </c>
      <c r="D34" s="128">
        <v>0.41314559928412281</v>
      </c>
      <c r="E34" s="128">
        <v>0</v>
      </c>
      <c r="F34" s="128">
        <v>5.8018305158226624E-3</v>
      </c>
      <c r="G34" s="128">
        <v>0</v>
      </c>
      <c r="H34" s="129">
        <v>0</v>
      </c>
      <c r="I34" s="129">
        <v>0.55083991920672049</v>
      </c>
      <c r="J34" s="129">
        <v>2.3617318716203954E-3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39">
        <f t="shared" si="23"/>
        <v>0.99999999999999989</v>
      </c>
      <c r="Q34" s="122">
        <v>2.7850919121713613E-2</v>
      </c>
      <c r="R34" s="123">
        <v>0.39248831931991668</v>
      </c>
      <c r="S34" s="123">
        <v>0</v>
      </c>
      <c r="T34" s="123">
        <v>4.0612813610758636E-3</v>
      </c>
      <c r="U34" s="125">
        <v>1.6798371839214705E-3</v>
      </c>
      <c r="V34" s="125">
        <v>5.0395115517644119E-3</v>
      </c>
      <c r="W34" s="125">
        <v>0.56539850813403991</v>
      </c>
      <c r="X34" s="125">
        <v>2.8096884539994542E-3</v>
      </c>
      <c r="Y34" s="125">
        <v>6.7193487356858813E-4</v>
      </c>
      <c r="Z34" s="125">
        <v>0</v>
      </c>
      <c r="AA34" s="125">
        <v>0</v>
      </c>
      <c r="AB34" s="125">
        <v>0</v>
      </c>
      <c r="AC34" s="125">
        <f t="shared" si="28"/>
        <v>0</v>
      </c>
      <c r="AD34" s="139">
        <f t="shared" si="24"/>
        <v>0.99999999999999989</v>
      </c>
      <c r="AE34" s="122">
        <v>2.7850919121713613E-2</v>
      </c>
      <c r="AF34" s="123">
        <v>0.20657279964206141</v>
      </c>
      <c r="AG34" s="123">
        <v>0</v>
      </c>
      <c r="AH34" s="123">
        <v>1.1603661031645322E-3</v>
      </c>
      <c r="AI34" s="125">
        <v>2.1121426405471957E-2</v>
      </c>
      <c r="AJ34" s="125">
        <v>6.3364279216415867E-2</v>
      </c>
      <c r="AK34" s="125">
        <v>0.65644705123408031</v>
      </c>
      <c r="AL34" s="125">
        <v>1.0810302433809177E-2</v>
      </c>
      <c r="AM34" s="125">
        <v>1.2672855843283171E-2</v>
      </c>
      <c r="AN34" s="125">
        <v>0</v>
      </c>
      <c r="AO34" s="125">
        <v>0</v>
      </c>
      <c r="AP34" s="125">
        <v>0</v>
      </c>
      <c r="AQ34" s="125">
        <f t="shared" si="29"/>
        <v>0</v>
      </c>
      <c r="AR34" s="139">
        <f t="shared" si="25"/>
        <v>1</v>
      </c>
      <c r="AS34" s="122">
        <v>2.7850919121713613E-2</v>
      </c>
      <c r="AT34" s="123">
        <v>0.14460095974944298</v>
      </c>
      <c r="AU34" s="123">
        <v>0</v>
      </c>
      <c r="AV34" s="123">
        <v>5.8018305158226609E-4</v>
      </c>
      <c r="AW34" s="125">
        <v>3.4220785874865031E-2</v>
      </c>
      <c r="AX34" s="125">
        <v>0.10266235762459509</v>
      </c>
      <c r="AY34" s="125">
        <v>0.64665811965634257</v>
      </c>
      <c r="AZ34" s="125">
        <v>1.8787709091555607E-2</v>
      </c>
      <c r="BA34" s="125">
        <v>2.4638965829902819E-2</v>
      </c>
      <c r="BB34" s="125">
        <v>0</v>
      </c>
      <c r="BC34" s="125">
        <v>0</v>
      </c>
      <c r="BD34" s="125">
        <v>0</v>
      </c>
      <c r="BE34" s="126">
        <f t="shared" si="30"/>
        <v>0</v>
      </c>
      <c r="BF34" s="139">
        <f t="shared" si="26"/>
        <v>0.99999999999999989</v>
      </c>
      <c r="BG34" s="122">
        <v>2.7850919121713613E-2</v>
      </c>
      <c r="BH34" s="123">
        <v>2.065727996420616E-2</v>
      </c>
      <c r="BI34" s="123">
        <v>0</v>
      </c>
      <c r="BJ34" s="123">
        <v>2.9009152579113337E-4</v>
      </c>
      <c r="BK34" s="125">
        <v>5.9700008746492221E-2</v>
      </c>
      <c r="BL34" s="125">
        <v>0.17910002623947666</v>
      </c>
      <c r="BM34" s="125">
        <v>0.63043993086871009</v>
      </c>
      <c r="BN34" s="125">
        <v>3.4201736536416248E-2</v>
      </c>
      <c r="BO34" s="125">
        <v>4.776000699719378E-2</v>
      </c>
      <c r="BP34" s="125">
        <v>0</v>
      </c>
      <c r="BQ34" s="125">
        <v>0</v>
      </c>
      <c r="BR34" s="125">
        <v>0</v>
      </c>
      <c r="BS34" s="125">
        <f t="shared" si="31"/>
        <v>0</v>
      </c>
      <c r="BT34" s="139">
        <f t="shared" si="27"/>
        <v>0.99999999999999978</v>
      </c>
    </row>
    <row r="35" spans="1:72" outlineLevel="1" x14ac:dyDescent="0.3">
      <c r="A35" s="26" t="s">
        <v>20</v>
      </c>
      <c r="B35" s="50">
        <v>0</v>
      </c>
      <c r="C35" s="127">
        <v>8.7590987111373905E-2</v>
      </c>
      <c r="D35" s="128">
        <v>0.85104303364916811</v>
      </c>
      <c r="E35" s="128">
        <v>0</v>
      </c>
      <c r="F35" s="128">
        <v>2.6793918961009612E-2</v>
      </c>
      <c r="G35" s="128">
        <v>0</v>
      </c>
      <c r="H35" s="129">
        <v>0</v>
      </c>
      <c r="I35" s="129">
        <v>3.4572060278448426E-2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39">
        <f t="shared" si="23"/>
        <v>1</v>
      </c>
      <c r="Q35" s="122">
        <v>8.7590987111373905E-2</v>
      </c>
      <c r="R35" s="123">
        <v>0.80849088196670971</v>
      </c>
      <c r="S35" s="123">
        <v>0</v>
      </c>
      <c r="T35" s="123">
        <v>1.8755743272706727E-2</v>
      </c>
      <c r="U35" s="125">
        <v>3.7942745528070968E-3</v>
      </c>
      <c r="V35" s="125">
        <v>1.138282365842129E-2</v>
      </c>
      <c r="W35" s="125">
        <v>6.7455773069443253E-2</v>
      </c>
      <c r="X35" s="125">
        <v>1.0118065474152259E-3</v>
      </c>
      <c r="Y35" s="125">
        <v>1.5177098211228389E-3</v>
      </c>
      <c r="Z35" s="125">
        <v>0</v>
      </c>
      <c r="AA35" s="125">
        <v>0</v>
      </c>
      <c r="AB35" s="125">
        <v>0</v>
      </c>
      <c r="AC35" s="125">
        <f t="shared" si="28"/>
        <v>0</v>
      </c>
      <c r="AD35" s="139">
        <f t="shared" si="24"/>
        <v>1</v>
      </c>
      <c r="AE35" s="122">
        <v>8.7590987111373905E-2</v>
      </c>
      <c r="AF35" s="123">
        <v>0.42552151682458406</v>
      </c>
      <c r="AG35" s="123">
        <v>0</v>
      </c>
      <c r="AH35" s="123">
        <v>5.358783792201921E-3</v>
      </c>
      <c r="AI35" s="125">
        <v>4.4695665199339173E-2</v>
      </c>
      <c r="AJ35" s="125">
        <v>0.13408699559801751</v>
      </c>
      <c r="AK35" s="125">
        <v>0.25805038627514432</v>
      </c>
      <c r="AL35" s="125">
        <v>1.787826607973567E-2</v>
      </c>
      <c r="AM35" s="125">
        <v>2.6817399119603506E-2</v>
      </c>
      <c r="AN35" s="125">
        <v>0</v>
      </c>
      <c r="AO35" s="125">
        <v>0</v>
      </c>
      <c r="AP35" s="125">
        <v>0</v>
      </c>
      <c r="AQ35" s="125">
        <f t="shared" si="29"/>
        <v>0</v>
      </c>
      <c r="AR35" s="139">
        <f t="shared" si="25"/>
        <v>1</v>
      </c>
      <c r="AS35" s="122">
        <v>8.7590987111373905E-2</v>
      </c>
      <c r="AT35" s="123">
        <v>0.29786506177720884</v>
      </c>
      <c r="AU35" s="123">
        <v>0</v>
      </c>
      <c r="AV35" s="123">
        <v>2.6793918961009605E-3</v>
      </c>
      <c r="AW35" s="125">
        <v>7.2161562367108495E-2</v>
      </c>
      <c r="AX35" s="125">
        <v>0.21648468710132548</v>
      </c>
      <c r="AY35" s="125">
        <v>0.23662443490635215</v>
      </c>
      <c r="AZ35" s="125">
        <v>3.4637549936212077E-2</v>
      </c>
      <c r="BA35" s="125">
        <v>5.1956324904318105E-2</v>
      </c>
      <c r="BB35" s="125">
        <v>0</v>
      </c>
      <c r="BC35" s="125">
        <v>0</v>
      </c>
      <c r="BD35" s="125">
        <v>0</v>
      </c>
      <c r="BE35" s="126">
        <f t="shared" si="30"/>
        <v>0</v>
      </c>
      <c r="BF35" s="139">
        <f t="shared" si="26"/>
        <v>1</v>
      </c>
      <c r="BG35" s="122">
        <v>8.7590987111373905E-2</v>
      </c>
      <c r="BH35" s="123">
        <v>4.255215168245844E-2</v>
      </c>
      <c r="BI35" s="123">
        <v>0</v>
      </c>
      <c r="BJ35" s="123">
        <v>1.3396959480504818E-3</v>
      </c>
      <c r="BK35" s="125">
        <v>0.1250917657469503</v>
      </c>
      <c r="BL35" s="125">
        <v>0.3752752972408509</v>
      </c>
      <c r="BM35" s="125">
        <v>0.20136108127438218</v>
      </c>
      <c r="BN35" s="125">
        <v>6.6715608398373497E-2</v>
      </c>
      <c r="BO35" s="125">
        <v>0.10007341259756025</v>
      </c>
      <c r="BP35" s="125">
        <v>0</v>
      </c>
      <c r="BQ35" s="125">
        <v>0</v>
      </c>
      <c r="BR35" s="125">
        <v>0</v>
      </c>
      <c r="BS35" s="125">
        <f t="shared" si="31"/>
        <v>0</v>
      </c>
      <c r="BT35" s="139">
        <f t="shared" si="27"/>
        <v>1</v>
      </c>
    </row>
    <row r="36" spans="1:72" outlineLevel="1" x14ac:dyDescent="0.3">
      <c r="A36" s="26" t="s">
        <v>26</v>
      </c>
      <c r="B36" s="50">
        <v>0</v>
      </c>
      <c r="C36" s="127">
        <v>5.0202352386795206E-2</v>
      </c>
      <c r="D36" s="128">
        <v>0.12692161450912148</v>
      </c>
      <c r="E36" s="128">
        <v>0.17462092511359059</v>
      </c>
      <c r="F36" s="128">
        <v>6.9136758889951349E-4</v>
      </c>
      <c r="G36" s="128">
        <v>0</v>
      </c>
      <c r="H36" s="129">
        <v>0</v>
      </c>
      <c r="I36" s="129">
        <v>0.61711819280249158</v>
      </c>
      <c r="J36" s="129">
        <v>3.0445547599101581E-2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39">
        <f t="shared" si="23"/>
        <v>1</v>
      </c>
      <c r="Q36" s="122">
        <v>5.0202352386795206E-2</v>
      </c>
      <c r="R36" s="123">
        <v>0.12057553378366541</v>
      </c>
      <c r="S36" s="123">
        <v>0.15715883260223154</v>
      </c>
      <c r="T36" s="123">
        <v>4.8395731222965942E-4</v>
      </c>
      <c r="U36" s="125">
        <v>1.8011687635113738E-3</v>
      </c>
      <c r="V36" s="125">
        <v>5.4035062905341217E-3</v>
      </c>
      <c r="W36" s="125">
        <v>0.63272832208625684</v>
      </c>
      <c r="X36" s="125">
        <v>3.0925859269371282E-2</v>
      </c>
      <c r="Y36" s="125">
        <v>7.2046750540454962E-4</v>
      </c>
      <c r="Z36" s="125">
        <v>0</v>
      </c>
      <c r="AA36" s="125">
        <v>0</v>
      </c>
      <c r="AB36" s="125">
        <v>0</v>
      </c>
      <c r="AC36" s="125">
        <f t="shared" si="28"/>
        <v>0</v>
      </c>
      <c r="AD36" s="139">
        <f t="shared" si="24"/>
        <v>1</v>
      </c>
      <c r="AE36" s="122">
        <v>5.0202352386795206E-2</v>
      </c>
      <c r="AF36" s="123">
        <v>6.3460807254560742E-2</v>
      </c>
      <c r="AG36" s="123">
        <v>8.7310462556795296E-2</v>
      </c>
      <c r="AH36" s="123">
        <v>1.3827351777990268E-4</v>
      </c>
      <c r="AI36" s="125">
        <v>1.5132436388247565E-2</v>
      </c>
      <c r="AJ36" s="125">
        <v>4.5397309164742695E-2</v>
      </c>
      <c r="AK36" s="125">
        <v>0.69278037474372944</v>
      </c>
      <c r="AL36" s="125">
        <v>3.6498522154400609E-2</v>
      </c>
      <c r="AM36" s="125">
        <v>9.079461832948537E-3</v>
      </c>
      <c r="AN36" s="125">
        <v>0</v>
      </c>
      <c r="AO36" s="125">
        <v>0</v>
      </c>
      <c r="AP36" s="125">
        <v>0</v>
      </c>
      <c r="AQ36" s="125">
        <f t="shared" si="29"/>
        <v>0</v>
      </c>
      <c r="AR36" s="139">
        <f t="shared" si="25"/>
        <v>1</v>
      </c>
      <c r="AS36" s="122">
        <v>5.0202352386795206E-2</v>
      </c>
      <c r="AT36" s="123">
        <v>4.4422565078192519E-2</v>
      </c>
      <c r="AU36" s="123">
        <v>6.1117323789756706E-2</v>
      </c>
      <c r="AV36" s="123">
        <v>6.9136758889951338E-5</v>
      </c>
      <c r="AW36" s="125">
        <v>2.4578110198096553E-2</v>
      </c>
      <c r="AX36" s="125">
        <v>7.373433059428966E-2</v>
      </c>
      <c r="AY36" s="125">
        <v>0.6859369013571619</v>
      </c>
      <c r="AZ36" s="125">
        <v>4.2243040494187922E-2</v>
      </c>
      <c r="BA36" s="125">
        <v>1.7696239342629514E-2</v>
      </c>
      <c r="BB36" s="125">
        <v>0</v>
      </c>
      <c r="BC36" s="125">
        <v>0</v>
      </c>
      <c r="BD36" s="125">
        <v>0</v>
      </c>
      <c r="BE36" s="126">
        <f t="shared" si="30"/>
        <v>0</v>
      </c>
      <c r="BF36" s="139">
        <f t="shared" si="26"/>
        <v>1</v>
      </c>
      <c r="BG36" s="122">
        <v>5.0202352386795206E-2</v>
      </c>
      <c r="BH36" s="123">
        <v>6.3460807254560794E-3</v>
      </c>
      <c r="BI36" s="123">
        <v>8.7310462556795376E-3</v>
      </c>
      <c r="BJ36" s="123">
        <v>3.4568379444975703E-5</v>
      </c>
      <c r="BK36" s="125">
        <v>4.306833177765465E-2</v>
      </c>
      <c r="BL36" s="125">
        <v>0.12920499533296395</v>
      </c>
      <c r="BM36" s="125">
        <v>0.67454263517269775</v>
      </c>
      <c r="BN36" s="125">
        <v>5.3415324547184062E-2</v>
      </c>
      <c r="BO36" s="125">
        <v>3.445466542212372E-2</v>
      </c>
      <c r="BP36" s="125">
        <v>0</v>
      </c>
      <c r="BQ36" s="125">
        <v>0</v>
      </c>
      <c r="BR36" s="125">
        <v>0</v>
      </c>
      <c r="BS36" s="125">
        <f t="shared" si="31"/>
        <v>0</v>
      </c>
      <c r="BT36" s="139">
        <f t="shared" si="27"/>
        <v>0.99999999999999989</v>
      </c>
    </row>
    <row r="37" spans="1:72" outlineLevel="1" x14ac:dyDescent="0.3">
      <c r="A37" s="26" t="s">
        <v>7</v>
      </c>
      <c r="B37" s="50">
        <v>0</v>
      </c>
      <c r="C37" s="127">
        <v>0.14993713062499983</v>
      </c>
      <c r="D37" s="128">
        <v>0.33347622752148715</v>
      </c>
      <c r="E37" s="128">
        <v>0.18788045621170088</v>
      </c>
      <c r="F37" s="128">
        <v>1.0725207646881962E-2</v>
      </c>
      <c r="G37" s="128">
        <v>0</v>
      </c>
      <c r="H37" s="129">
        <v>0</v>
      </c>
      <c r="I37" s="129">
        <v>0.31618209067655001</v>
      </c>
      <c r="J37" s="129">
        <v>1.7243081228826502E-3</v>
      </c>
      <c r="K37" s="129">
        <v>0</v>
      </c>
      <c r="L37" s="129">
        <v>0</v>
      </c>
      <c r="M37" s="129">
        <v>0</v>
      </c>
      <c r="N37" s="135">
        <v>7.4579195497618506E-5</v>
      </c>
      <c r="O37" s="129">
        <v>0</v>
      </c>
      <c r="P37" s="139">
        <f t="shared" si="23"/>
        <v>1.0000000000000002</v>
      </c>
      <c r="Q37" s="122">
        <v>0.14993713062499983</v>
      </c>
      <c r="R37" s="123">
        <v>0.31680241614541277</v>
      </c>
      <c r="S37" s="123">
        <v>0.16909241059053079</v>
      </c>
      <c r="T37" s="123">
        <v>7.5076453528173728E-3</v>
      </c>
      <c r="U37" s="125">
        <v>2.9009564468481771E-3</v>
      </c>
      <c r="V37" s="125">
        <v>8.702869340544532E-3</v>
      </c>
      <c r="W37" s="125">
        <v>0.34132371321590088</v>
      </c>
      <c r="X37" s="125">
        <v>2.497896508708831E-3</v>
      </c>
      <c r="Y37" s="125">
        <v>1.1603825787392709E-3</v>
      </c>
      <c r="Z37" s="125">
        <v>0</v>
      </c>
      <c r="AA37" s="125">
        <v>0</v>
      </c>
      <c r="AB37" s="125">
        <v>7.4579195497618506E-5</v>
      </c>
      <c r="AC37" s="125">
        <f t="shared" si="28"/>
        <v>0</v>
      </c>
      <c r="AD37" s="139">
        <f t="shared" si="24"/>
        <v>1</v>
      </c>
      <c r="AE37" s="122">
        <v>0.14993713062499983</v>
      </c>
      <c r="AF37" s="123">
        <v>0.16673811376074357</v>
      </c>
      <c r="AG37" s="123">
        <v>9.394022810585044E-2</v>
      </c>
      <c r="AH37" s="123">
        <v>2.145041529376392E-3</v>
      </c>
      <c r="AI37" s="125">
        <v>2.6925850798409961E-2</v>
      </c>
      <c r="AJ37" s="125">
        <v>8.0777552395229879E-2</v>
      </c>
      <c r="AK37" s="125">
        <v>0.45081134466859979</v>
      </c>
      <c r="AL37" s="125">
        <v>1.2494648442246632E-2</v>
      </c>
      <c r="AM37" s="125">
        <v>1.6155510479045974E-2</v>
      </c>
      <c r="AN37" s="125">
        <v>0</v>
      </c>
      <c r="AO37" s="125">
        <v>0</v>
      </c>
      <c r="AP37" s="125">
        <v>7.4579195497618506E-5</v>
      </c>
      <c r="AQ37" s="125">
        <f t="shared" si="29"/>
        <v>0</v>
      </c>
      <c r="AR37" s="139">
        <f t="shared" si="25"/>
        <v>1.0000000000000002</v>
      </c>
      <c r="AS37" s="122">
        <v>0.14993713062499983</v>
      </c>
      <c r="AT37" s="123">
        <v>0.1167166796325205</v>
      </c>
      <c r="AU37" s="123">
        <v>6.5758159674095304E-2</v>
      </c>
      <c r="AV37" s="123">
        <v>1.072520764688196E-3</v>
      </c>
      <c r="AW37" s="125">
        <v>4.3566816413595749E-2</v>
      </c>
      <c r="AX37" s="125">
        <v>0.13070044924078725</v>
      </c>
      <c r="AY37" s="125">
        <v>0.43816917663461807</v>
      </c>
      <c r="AZ37" s="125">
        <v>2.2636380001408607E-2</v>
      </c>
      <c r="BA37" s="125">
        <v>3.1368107817788933E-2</v>
      </c>
      <c r="BB37" s="125">
        <v>0</v>
      </c>
      <c r="BC37" s="125">
        <v>0</v>
      </c>
      <c r="BD37" s="125">
        <v>7.4579195497618506E-5</v>
      </c>
      <c r="BE37" s="126">
        <f t="shared" si="30"/>
        <v>7.4579195497618506E-5</v>
      </c>
      <c r="BF37" s="139">
        <f t="shared" si="26"/>
        <v>1.0000745791954979</v>
      </c>
      <c r="BG37" s="122">
        <v>0.14993713062499983</v>
      </c>
      <c r="BH37" s="123">
        <v>1.6673811376074373E-2</v>
      </c>
      <c r="BI37" s="123">
        <v>9.3940228105850523E-3</v>
      </c>
      <c r="BJ37" s="123">
        <v>5.3626038234409854E-4</v>
      </c>
      <c r="BK37" s="125">
        <v>7.5821669521659973E-2</v>
      </c>
      <c r="BL37" s="125">
        <v>0.22746500856497992</v>
      </c>
      <c r="BM37" s="125">
        <v>0.41727765003876327</v>
      </c>
      <c r="BN37" s="125">
        <v>4.2162531867767965E-2</v>
      </c>
      <c r="BO37" s="125">
        <v>6.0657335617327973E-2</v>
      </c>
      <c r="BP37" s="125">
        <v>0</v>
      </c>
      <c r="BQ37" s="125">
        <v>0</v>
      </c>
      <c r="BR37" s="125">
        <v>7.4579195497618506E-5</v>
      </c>
      <c r="BS37" s="125">
        <f t="shared" si="31"/>
        <v>7.4579195497618506E-5</v>
      </c>
      <c r="BT37" s="139">
        <f t="shared" si="27"/>
        <v>1.0000745791954979</v>
      </c>
    </row>
    <row r="38" spans="1:72" outlineLevel="1" x14ac:dyDescent="0.3">
      <c r="A38" s="26" t="s">
        <v>9</v>
      </c>
      <c r="B38" s="50">
        <v>0</v>
      </c>
      <c r="C38" s="127">
        <v>0.64016959695478204</v>
      </c>
      <c r="D38" s="128">
        <v>1.1445573504387156E-2</v>
      </c>
      <c r="E38" s="128">
        <v>1.4350628290084155E-2</v>
      </c>
      <c r="F38" s="128">
        <v>0</v>
      </c>
      <c r="G38" s="128">
        <v>0</v>
      </c>
      <c r="H38" s="129">
        <v>0</v>
      </c>
      <c r="I38" s="129">
        <v>0.32312409317346524</v>
      </c>
      <c r="J38" s="129">
        <v>0</v>
      </c>
      <c r="K38" s="129">
        <v>0</v>
      </c>
      <c r="L38" s="129">
        <v>1.0910108077281322E-2</v>
      </c>
      <c r="M38" s="129">
        <v>0</v>
      </c>
      <c r="N38" s="129">
        <v>0</v>
      </c>
      <c r="O38" s="129">
        <v>0</v>
      </c>
      <c r="P38" s="139">
        <f t="shared" si="23"/>
        <v>0.99999999999999989</v>
      </c>
      <c r="Q38" s="122">
        <v>0.64016959695478204</v>
      </c>
      <c r="R38" s="123">
        <v>1.0873294829167797E-2</v>
      </c>
      <c r="S38" s="123">
        <v>1.291556546107574E-2</v>
      </c>
      <c r="T38" s="123">
        <v>0</v>
      </c>
      <c r="U38" s="125">
        <v>1.5055061281708299E-4</v>
      </c>
      <c r="V38" s="125">
        <v>4.5165183845124898E-4</v>
      </c>
      <c r="W38" s="125">
        <v>0.32442886515121327</v>
      </c>
      <c r="X38" s="125">
        <v>4.0146830084555466E-5</v>
      </c>
      <c r="Y38" s="125">
        <v>6.0220245126833202E-5</v>
      </c>
      <c r="Z38" s="125">
        <v>1.0910108077281322E-2</v>
      </c>
      <c r="AA38" s="125">
        <v>0</v>
      </c>
      <c r="AB38" s="125">
        <v>0</v>
      </c>
      <c r="AC38" s="125">
        <f t="shared" si="28"/>
        <v>0</v>
      </c>
      <c r="AD38" s="139">
        <f t="shared" si="24"/>
        <v>0.99999999999999989</v>
      </c>
      <c r="AE38" s="122">
        <v>0.64016959695478204</v>
      </c>
      <c r="AF38" s="123">
        <v>5.7227867521935779E-3</v>
      </c>
      <c r="AG38" s="123">
        <v>7.1753141450420777E-3</v>
      </c>
      <c r="AH38" s="123">
        <v>0</v>
      </c>
      <c r="AI38" s="125">
        <v>1.2898100897235656E-3</v>
      </c>
      <c r="AJ38" s="125">
        <v>3.8694302691706967E-3</v>
      </c>
      <c r="AK38" s="125">
        <v>0.32957314362208306</v>
      </c>
      <c r="AL38" s="125">
        <v>5.1592403588942627E-4</v>
      </c>
      <c r="AM38" s="125">
        <v>7.7388605383413929E-4</v>
      </c>
      <c r="AN38" s="125">
        <v>1.0910108077281322E-2</v>
      </c>
      <c r="AO38" s="125">
        <v>0</v>
      </c>
      <c r="AP38" s="125">
        <v>0</v>
      </c>
      <c r="AQ38" s="125">
        <f t="shared" si="29"/>
        <v>0</v>
      </c>
      <c r="AR38" s="139">
        <f t="shared" si="25"/>
        <v>1</v>
      </c>
      <c r="AS38" s="122">
        <v>0.64016959695478204</v>
      </c>
      <c r="AT38" s="123">
        <v>4.0059507265355039E-3</v>
      </c>
      <c r="AU38" s="123">
        <v>5.0227199015294537E-3</v>
      </c>
      <c r="AV38" s="123">
        <v>0</v>
      </c>
      <c r="AW38" s="125">
        <v>2.0959413958007941E-3</v>
      </c>
      <c r="AX38" s="125">
        <v>6.2878241874023827E-3</v>
      </c>
      <c r="AY38" s="125">
        <v>0.32899272908170746</v>
      </c>
      <c r="AZ38" s="125">
        <v>1.006051869984381E-3</v>
      </c>
      <c r="BA38" s="125">
        <v>1.5090778049765717E-3</v>
      </c>
      <c r="BB38" s="125">
        <v>1.0910108077281322E-2</v>
      </c>
      <c r="BC38" s="125">
        <v>0</v>
      </c>
      <c r="BD38" s="125">
        <v>0</v>
      </c>
      <c r="BE38" s="126">
        <f t="shared" si="30"/>
        <v>0</v>
      </c>
      <c r="BF38" s="139">
        <f t="shared" si="26"/>
        <v>0.99999999999999989</v>
      </c>
      <c r="BG38" s="122">
        <v>0.64016959695478204</v>
      </c>
      <c r="BH38" s="123">
        <v>5.7227867521935825E-4</v>
      </c>
      <c r="BI38" s="123">
        <v>7.1753141450420839E-4</v>
      </c>
      <c r="BJ38" s="123">
        <v>0</v>
      </c>
      <c r="BK38" s="125">
        <v>3.6759587557121613E-3</v>
      </c>
      <c r="BL38" s="125">
        <v>1.1027876267136484E-2</v>
      </c>
      <c r="BM38" s="125">
        <v>0.3280253715144148</v>
      </c>
      <c r="BN38" s="125">
        <v>1.9605113363798197E-3</v>
      </c>
      <c r="BO38" s="125">
        <v>2.9407670045697291E-3</v>
      </c>
      <c r="BP38" s="125">
        <v>1.0910108077281322E-2</v>
      </c>
      <c r="BQ38" s="125">
        <v>0</v>
      </c>
      <c r="BR38" s="125">
        <v>0</v>
      </c>
      <c r="BS38" s="125">
        <f t="shared" si="31"/>
        <v>0</v>
      </c>
      <c r="BT38" s="139">
        <f t="shared" si="27"/>
        <v>1</v>
      </c>
    </row>
    <row r="39" spans="1:72" outlineLevel="1" x14ac:dyDescent="0.3">
      <c r="A39" s="26" t="s">
        <v>14</v>
      </c>
      <c r="B39" s="50">
        <v>0</v>
      </c>
      <c r="C39" s="127">
        <v>7.8219880983012163E-2</v>
      </c>
      <c r="D39" s="128">
        <v>0.25512800383536571</v>
      </c>
      <c r="E39" s="128">
        <v>0.49897194360706032</v>
      </c>
      <c r="F39" s="128">
        <v>1.5063649114467569E-3</v>
      </c>
      <c r="G39" s="128">
        <v>0</v>
      </c>
      <c r="H39" s="129">
        <v>2.111309845833878E-2</v>
      </c>
      <c r="I39" s="129">
        <v>0.1028345112880986</v>
      </c>
      <c r="J39" s="129">
        <v>2.111309845833878E-2</v>
      </c>
      <c r="K39" s="129">
        <v>2.111309845833878E-2</v>
      </c>
      <c r="L39" s="129">
        <v>0</v>
      </c>
      <c r="M39" s="129">
        <v>0</v>
      </c>
      <c r="N39" s="129">
        <v>0</v>
      </c>
      <c r="O39" s="129">
        <v>0</v>
      </c>
      <c r="P39" s="139">
        <f t="shared" si="23"/>
        <v>0.99999999999999978</v>
      </c>
      <c r="Q39" s="122">
        <v>7.8219880983012163E-2</v>
      </c>
      <c r="R39" s="123">
        <v>0.24237160364359742</v>
      </c>
      <c r="S39" s="123">
        <v>0.44907474924635432</v>
      </c>
      <c r="T39" s="123">
        <v>1.0544554380127298E-3</v>
      </c>
      <c r="U39" s="125">
        <v>4.7329128019431253E-3</v>
      </c>
      <c r="V39" s="125">
        <v>3.5311836864168153E-2</v>
      </c>
      <c r="W39" s="125">
        <v>0.14385308890493903</v>
      </c>
      <c r="X39" s="125">
        <v>2.2375208538856946E-2</v>
      </c>
      <c r="Y39" s="125">
        <v>2.3006263579116032E-2</v>
      </c>
      <c r="Z39" s="125">
        <v>0</v>
      </c>
      <c r="AA39" s="125">
        <v>0</v>
      </c>
      <c r="AB39" s="125">
        <v>0</v>
      </c>
      <c r="AC39" s="125">
        <f t="shared" si="28"/>
        <v>0</v>
      </c>
      <c r="AD39" s="139">
        <f t="shared" si="24"/>
        <v>1</v>
      </c>
      <c r="AE39" s="122">
        <v>7.8219880983012163E-2</v>
      </c>
      <c r="AF39" s="123">
        <v>0.12756400191768286</v>
      </c>
      <c r="AG39" s="123">
        <v>0.24948597180353016</v>
      </c>
      <c r="AH39" s="123">
        <v>3.0127298228935131E-4</v>
      </c>
      <c r="AI39" s="125">
        <v>3.7825506565037047E-2</v>
      </c>
      <c r="AJ39" s="125">
        <v>0.13458961815344991</v>
      </c>
      <c r="AK39" s="125">
        <v>0.2919620441132838</v>
      </c>
      <c r="AL39" s="125">
        <v>3.6243301084353599E-2</v>
      </c>
      <c r="AM39" s="125">
        <v>4.3808402397361002E-2</v>
      </c>
      <c r="AN39" s="125">
        <v>0</v>
      </c>
      <c r="AO39" s="125">
        <v>0</v>
      </c>
      <c r="AP39" s="125">
        <v>0</v>
      </c>
      <c r="AQ39" s="125">
        <f t="shared" si="29"/>
        <v>0</v>
      </c>
      <c r="AR39" s="139">
        <f t="shared" si="25"/>
        <v>0.99999999999999978</v>
      </c>
      <c r="AS39" s="122">
        <v>7.8219880983012163E-2</v>
      </c>
      <c r="AT39" s="123">
        <v>8.9294801342377994E-2</v>
      </c>
      <c r="AU39" s="123">
        <v>0.17464018026247111</v>
      </c>
      <c r="AV39" s="123">
        <v>1.5063649114467566E-4</v>
      </c>
      <c r="AW39" s="125">
        <v>6.1440086782234879E-2</v>
      </c>
      <c r="AX39" s="125">
        <v>0.2054333588050434</v>
      </c>
      <c r="AY39" s="125">
        <v>0.27486675427835627</v>
      </c>
      <c r="AZ39" s="125">
        <v>5.060434011381152E-2</v>
      </c>
      <c r="BA39" s="125">
        <v>6.5349960941547894E-2</v>
      </c>
      <c r="BB39" s="125">
        <v>0</v>
      </c>
      <c r="BC39" s="125">
        <v>0</v>
      </c>
      <c r="BD39" s="125">
        <v>0</v>
      </c>
      <c r="BE39" s="126">
        <f t="shared" si="30"/>
        <v>0</v>
      </c>
      <c r="BF39" s="139">
        <f t="shared" si="26"/>
        <v>0.99999999999999989</v>
      </c>
      <c r="BG39" s="122">
        <v>7.8219880983012163E-2</v>
      </c>
      <c r="BH39" s="123">
        <v>1.2756400191768297E-2</v>
      </c>
      <c r="BI39" s="123">
        <v>2.4948597180353038E-2</v>
      </c>
      <c r="BJ39" s="123">
        <v>7.5318245572337909E-5</v>
      </c>
      <c r="BK39" s="125">
        <v>0.10767389951042686</v>
      </c>
      <c r="BL39" s="125">
        <v>0.34413479698961935</v>
      </c>
      <c r="BM39" s="125">
        <v>0.24639971063533445</v>
      </c>
      <c r="BN39" s="125">
        <v>7.8539178197233106E-2</v>
      </c>
      <c r="BO39" s="125">
        <v>0.10725221806668027</v>
      </c>
      <c r="BP39" s="125">
        <v>0</v>
      </c>
      <c r="BQ39" s="125">
        <v>0</v>
      </c>
      <c r="BR39" s="125">
        <v>0</v>
      </c>
      <c r="BS39" s="125">
        <f t="shared" si="31"/>
        <v>0</v>
      </c>
      <c r="BT39" s="139">
        <f t="shared" si="27"/>
        <v>0.99999999999999989</v>
      </c>
    </row>
    <row r="40" spans="1:72" ht="15" outlineLevel="1" thickBot="1" x14ac:dyDescent="0.35">
      <c r="A40" s="27" t="s">
        <v>4</v>
      </c>
      <c r="B40" s="68">
        <v>0</v>
      </c>
      <c r="C40" s="130">
        <v>0.11387300552102017</v>
      </c>
      <c r="D40" s="131">
        <v>0.74290646166656549</v>
      </c>
      <c r="E40" s="131">
        <v>7.0485936853449241E-2</v>
      </c>
      <c r="F40" s="131">
        <v>2.2026952104722969E-2</v>
      </c>
      <c r="G40" s="131">
        <v>0</v>
      </c>
      <c r="H40" s="132">
        <v>1.6148010353623358E-3</v>
      </c>
      <c r="I40" s="132">
        <v>4.8853275370393551E-2</v>
      </c>
      <c r="J40" s="132">
        <v>0</v>
      </c>
      <c r="K40" s="132">
        <v>0</v>
      </c>
      <c r="L40" s="132">
        <v>0</v>
      </c>
      <c r="M40" s="132">
        <v>0</v>
      </c>
      <c r="N40" s="132">
        <v>0</v>
      </c>
      <c r="O40" s="132">
        <v>2.3956744848633031E-4</v>
      </c>
      <c r="P40" s="140">
        <f t="shared" si="23"/>
        <v>1.0000000000000002</v>
      </c>
      <c r="Q40" s="130">
        <v>0.11387300552102017</v>
      </c>
      <c r="R40" s="131">
        <v>0.70576113858323719</v>
      </c>
      <c r="S40" s="131">
        <v>6.3437343168104315E-2</v>
      </c>
      <c r="T40" s="131">
        <v>1.5418866473306076E-2</v>
      </c>
      <c r="U40" s="133">
        <v>3.8101501800067565E-3</v>
      </c>
      <c r="V40" s="133">
        <v>1.3045251575382605E-2</v>
      </c>
      <c r="W40" s="133">
        <v>8.1874576930452109E-2</v>
      </c>
      <c r="X40" s="133">
        <v>1.0160400480018019E-3</v>
      </c>
      <c r="Y40" s="133">
        <v>1.5240600720027029E-3</v>
      </c>
      <c r="Z40" s="133">
        <v>0</v>
      </c>
      <c r="AA40" s="133">
        <v>0</v>
      </c>
      <c r="AB40" s="133">
        <v>0</v>
      </c>
      <c r="AC40" s="133">
        <f t="shared" si="28"/>
        <v>2.3956744848633031E-4</v>
      </c>
      <c r="AD40" s="140">
        <f t="shared" si="24"/>
        <v>1</v>
      </c>
      <c r="AE40" s="130">
        <v>0.11387300552102017</v>
      </c>
      <c r="AF40" s="131">
        <v>0.37145323083328274</v>
      </c>
      <c r="AG40" s="131">
        <v>3.524296842672462E-2</v>
      </c>
      <c r="AH40" s="131">
        <v>4.4053904209445929E-3</v>
      </c>
      <c r="AI40" s="133">
        <v>4.2431776094378579E-2</v>
      </c>
      <c r="AJ40" s="133">
        <v>0.12891012931849805</v>
      </c>
      <c r="AK40" s="133">
        <v>0.26101215584228643</v>
      </c>
      <c r="AL40" s="133">
        <v>1.6972710437751431E-2</v>
      </c>
      <c r="AM40" s="133">
        <v>2.5459065656627144E-2</v>
      </c>
      <c r="AN40" s="133">
        <v>0</v>
      </c>
      <c r="AO40" s="133">
        <v>0</v>
      </c>
      <c r="AP40" s="133">
        <v>0</v>
      </c>
      <c r="AQ40" s="133">
        <f t="shared" si="29"/>
        <v>2.3956744848633031E-4</v>
      </c>
      <c r="AR40" s="140">
        <f t="shared" si="25"/>
        <v>0.99999999999999989</v>
      </c>
      <c r="AS40" s="130">
        <v>0.11387300552102017</v>
      </c>
      <c r="AT40" s="131">
        <v>0.26001726158329791</v>
      </c>
      <c r="AU40" s="131">
        <v>2.4670077898707232E-2</v>
      </c>
      <c r="AV40" s="131">
        <v>2.2026952104722964E-3</v>
      </c>
      <c r="AW40" s="133">
        <v>6.8566164491532536E-2</v>
      </c>
      <c r="AX40" s="133">
        <v>0.20731329450995994</v>
      </c>
      <c r="AY40" s="133">
        <v>0.24083853594668461</v>
      </c>
      <c r="AZ40" s="133">
        <v>3.2911758955935615E-2</v>
      </c>
      <c r="BA40" s="133">
        <v>4.9367638433903425E-2</v>
      </c>
      <c r="BB40" s="133">
        <v>0</v>
      </c>
      <c r="BC40" s="133">
        <v>0</v>
      </c>
      <c r="BD40" s="133">
        <v>0</v>
      </c>
      <c r="BE40" s="134">
        <f t="shared" si="30"/>
        <v>0</v>
      </c>
      <c r="BF40" s="140">
        <f t="shared" si="26"/>
        <v>0.99976043255151359</v>
      </c>
      <c r="BG40" s="130">
        <v>0.11387300552102017</v>
      </c>
      <c r="BH40" s="131">
        <v>3.714532308332831E-2</v>
      </c>
      <c r="BI40" s="131">
        <v>3.5242968426724653E-3</v>
      </c>
      <c r="BJ40" s="131">
        <v>1.1013476052361495E-3</v>
      </c>
      <c r="BK40" s="133">
        <v>0.11904725746402511</v>
      </c>
      <c r="BL40" s="133">
        <v>0.35875657342743766</v>
      </c>
      <c r="BM40" s="133">
        <v>0.20758295198909374</v>
      </c>
      <c r="BN40" s="133">
        <v>6.3491870647480061E-2</v>
      </c>
      <c r="BO40" s="133">
        <v>9.5237805971220085E-2</v>
      </c>
      <c r="BP40" s="133">
        <v>0</v>
      </c>
      <c r="BQ40" s="133">
        <v>0</v>
      </c>
      <c r="BR40" s="133">
        <v>0</v>
      </c>
      <c r="BS40" s="133">
        <f t="shared" si="31"/>
        <v>0</v>
      </c>
      <c r="BT40" s="140">
        <f t="shared" si="27"/>
        <v>0.99976043255151381</v>
      </c>
    </row>
    <row r="41" spans="1:72" outlineLevel="1" x14ac:dyDescent="0.3"/>
    <row r="42" spans="1:72" outlineLevel="1" x14ac:dyDescent="0.3"/>
    <row r="43" spans="1:72" outlineLevel="1" x14ac:dyDescent="0.3"/>
    <row r="44" spans="1:72" s="48" customFormat="1" outlineLevel="1" x14ac:dyDescent="0.3">
      <c r="A44" s="48" t="str">
        <f t="shared" ref="A44:A72" si="32">A12</f>
        <v>Austria</v>
      </c>
      <c r="B44" s="48" t="str">
        <f>P44</f>
        <v>electricity 9% 
gas 29%
coal 1%
oil 22%
renewables 39%</v>
      </c>
      <c r="C44" s="48" t="str">
        <f t="shared" ref="C44:C72" si="33">AD44</f>
        <v>electricity 9% 
gas 28%
coal %
oil 20%
renewables 43%</v>
      </c>
      <c r="D44" s="48" t="str">
        <f t="shared" ref="D44:D72" si="34">AR44</f>
        <v>electricity 11% 
gas 15%
coal %
oil 11%
renewables 63%</v>
      </c>
      <c r="E44" s="48" t="str">
        <f t="shared" ref="E44:E72" si="35">BF44</f>
        <v>electricity 13% 
gas 10%
coal %
oil 8%
renewables 69%</v>
      </c>
      <c r="F44" s="48" t="str">
        <f t="shared" ref="F44:F72" si="36">BT44</f>
        <v>electricity 16% 
gas 1%
coal %
oil 1%
renewables 81%</v>
      </c>
      <c r="P44" s="48" t="str">
        <f t="shared" ref="P44:P72" si="37">"electricity "&amp;TEXT(C12+G12,"0% 
")&amp;"gas "&amp;TEXT(D12,"#%
")&amp;"coal "&amp;TEXT(F12,"#%
")&amp;"oil "&amp;TEXT(E12,"#%
")&amp;"renewables "&amp;TEXT(SUM(H12:N12),"#%")</f>
        <v>electricity 9% 
gas 29%
coal 1%
oil 22%
renewables 39%</v>
      </c>
      <c r="AD44" s="48" t="str">
        <f>"electricity "&amp;TEXT(Q12+U12,"0% 
")&amp;"gas "&amp;TEXT(R12,"#%
")&amp;"coal "&amp;TEXT(T12,"#%
")&amp;"oil "&amp;TEXT(S12,"#%
")&amp;"renewables "&amp;TEXT(SUM(V12:AC12),"#%")</f>
        <v>electricity 9% 
gas 28%
coal %
oil 20%
renewables 43%</v>
      </c>
      <c r="AR44" s="48" t="str">
        <f>"electricity "&amp;TEXT(AE12+AI12,"0% 
")&amp;"gas "&amp;TEXT(AF12,"#%
")&amp;"coal "&amp;TEXT(AH12,"#%
")&amp;"oil "&amp;TEXT(AG12,"#%
")&amp;"renewables "&amp;TEXT(SUM(AJ12:AP12),"#%")</f>
        <v>electricity 11% 
gas 15%
coal %
oil 11%
renewables 63%</v>
      </c>
      <c r="BF44" s="48" t="str">
        <f>"electricity "&amp;TEXT(AS12+AW12,"0% 
")&amp;"gas "&amp;TEXT(AT12,"#%
")&amp;"coal "&amp;TEXT(AV12,"#%
")&amp;"oil "&amp;TEXT(AU12,"#%
")&amp;"renewables "&amp;TEXT(SUM(AX12:BE12),"#%")</f>
        <v>electricity 13% 
gas 10%
coal %
oil 8%
renewables 69%</v>
      </c>
      <c r="BT44" s="48" t="str">
        <f>"electricity "&amp;TEXT(BG12+BK12,"0% 
")&amp;"gas "&amp;TEXT(BH12,"#%
")&amp;"coal "&amp;TEXT(BJ12,"#%
")&amp;"oil "&amp;TEXT(BI12,"#%
")&amp;"renewables "&amp;TEXT(SUM(BL12:BS12),"#%")</f>
        <v>electricity 16% 
gas 1%
coal %
oil 1%
renewables 81%</v>
      </c>
    </row>
    <row r="45" spans="1:72" s="48" customFormat="1" outlineLevel="1" x14ac:dyDescent="0.3">
      <c r="A45" s="48" t="str">
        <f t="shared" si="32"/>
        <v>Belgium</v>
      </c>
      <c r="B45" s="48" t="str">
        <f t="shared" ref="B45:B72" si="38">P45</f>
        <v>electricity 5% 
gas 47%
coal 2%
oil 37%
renewables 9%</v>
      </c>
      <c r="C45" s="48" t="str">
        <f t="shared" si="33"/>
        <v>electricity 5% 
gas 45%
coal 1%
oil 33%
renewables 15%</v>
      </c>
      <c r="D45" s="48" t="str">
        <f t="shared" si="34"/>
        <v>electricity 9% 
gas 24%
coal %
oil 18%
renewables 48%</v>
      </c>
      <c r="E45" s="48" t="str">
        <f t="shared" si="35"/>
        <v>electricity 12% 
gas 17%
coal %
oil 13%
renewables 58%</v>
      </c>
      <c r="F45" s="48" t="str">
        <f t="shared" si="36"/>
        <v>electricity 17% 
gas 2%
coal %
oil 2%
renewables 78%</v>
      </c>
      <c r="P45" s="48" t="str">
        <f t="shared" si="37"/>
        <v>electricity 5% 
gas 47%
coal 2%
oil 37%
renewables 9%</v>
      </c>
      <c r="AD45" s="48" t="str">
        <f t="shared" ref="AD45:AD72" si="39">"electricity "&amp;TEXT(Q13+U13,"0% 
")&amp;"gas "&amp;TEXT(R13,"#%
")&amp;"coal "&amp;TEXT(T13,"#%
")&amp;"oil "&amp;TEXT(S13,"#%
")&amp;"renewables "&amp;TEXT(SUM(V13:AC13),"#%")</f>
        <v>electricity 5% 
gas 45%
coal 1%
oil 33%
renewables 15%</v>
      </c>
      <c r="AR45" s="48" t="str">
        <f t="shared" ref="AR45:AR72" si="40">"electricity "&amp;TEXT(AE13+AI13,"0% 
")&amp;"gas "&amp;TEXT(AF13,"#%
")&amp;"coal "&amp;TEXT(AH13,"#%
")&amp;"oil "&amp;TEXT(AG13,"#%
")&amp;"renewables "&amp;TEXT(SUM(AJ13:AP13),"#%")</f>
        <v>electricity 9% 
gas 24%
coal %
oil 18%
renewables 48%</v>
      </c>
      <c r="BF45" s="48" t="str">
        <f t="shared" ref="BF45:BF72" si="41">"electricity "&amp;TEXT(AS13+AW13,"0% 
")&amp;"gas "&amp;TEXT(AT13,"#%
")&amp;"coal "&amp;TEXT(AV13,"#%
")&amp;"oil "&amp;TEXT(AU13,"#%
")&amp;"renewables "&amp;TEXT(SUM(AX13:BE13),"#%")</f>
        <v>electricity 12% 
gas 17%
coal %
oil 13%
renewables 58%</v>
      </c>
      <c r="BT45" s="48" t="str">
        <f t="shared" ref="BT45:BT72" si="42">"electricity "&amp;TEXT(BG13+BK13,"0% 
")&amp;"gas "&amp;TEXT(BH13,"#%
")&amp;"coal "&amp;TEXT(BJ13,"#%
")&amp;"oil "&amp;TEXT(BI13,"#%
")&amp;"renewables "&amp;TEXT(SUM(BL13:BS13),"#%")</f>
        <v>electricity 17% 
gas 2%
coal %
oil 2%
renewables 78%</v>
      </c>
    </row>
    <row r="46" spans="1:72" s="48" customFormat="1" outlineLevel="1" x14ac:dyDescent="0.3">
      <c r="A46" s="48" t="str">
        <f t="shared" si="32"/>
        <v>Bulgaria</v>
      </c>
      <c r="B46" s="48" t="str">
        <f t="shared" si="38"/>
        <v>electricity 10% 
gas 3%
coal 18%
oil %
renewables 69%</v>
      </c>
      <c r="C46" s="48" t="str">
        <f t="shared" si="33"/>
        <v>electricity 10% 
gas 3%
coal 12%
oil %
renewables 74%</v>
      </c>
      <c r="D46" s="48" t="str">
        <f t="shared" si="34"/>
        <v>electricity 12% 
gas 2%
coal 4%
oil %
renewables 83%</v>
      </c>
      <c r="E46" s="48" t="str">
        <f t="shared" si="35"/>
        <v>electricity 12% 
gas 1%
coal 2%
oil %
renewables 85%</v>
      </c>
      <c r="F46" s="48" t="str">
        <f t="shared" si="36"/>
        <v>electricity 13% 
gas %
coal 1%
oil %
renewables 86%</v>
      </c>
      <c r="P46" s="48" t="str">
        <f t="shared" si="37"/>
        <v>electricity 10% 
gas 3%
coal 18%
oil %
renewables 69%</v>
      </c>
      <c r="AD46" s="48" t="str">
        <f t="shared" si="39"/>
        <v>electricity 10% 
gas 3%
coal 12%
oil %
renewables 74%</v>
      </c>
      <c r="AR46" s="48" t="str">
        <f t="shared" si="40"/>
        <v>electricity 12% 
gas 2%
coal 4%
oil %
renewables 83%</v>
      </c>
      <c r="BF46" s="48" t="str">
        <f t="shared" si="41"/>
        <v>electricity 12% 
gas 1%
coal 2%
oil %
renewables 85%</v>
      </c>
      <c r="BT46" s="48" t="str">
        <f t="shared" si="42"/>
        <v>electricity 13% 
gas %
coal 1%
oil %
renewables 86%</v>
      </c>
    </row>
    <row r="47" spans="1:72" s="48" customFormat="1" outlineLevel="1" x14ac:dyDescent="0.3">
      <c r="A47" s="48" t="str">
        <f t="shared" si="32"/>
        <v>Croatia</v>
      </c>
      <c r="B47" s="48" t="str">
        <f t="shared" si="38"/>
        <v>electricity 2% 
gas 24%
coal %
oil 5%
renewables 68%</v>
      </c>
      <c r="C47" s="48" t="str">
        <f t="shared" si="33"/>
        <v>electricity 2% 
gas 23%
coal %
oil 5%
renewables 70%</v>
      </c>
      <c r="D47" s="48" t="str">
        <f t="shared" si="34"/>
        <v>electricity 3% 
gas 12%
coal %
oil 3%
renewables 82%</v>
      </c>
      <c r="E47" s="48" t="str">
        <f t="shared" si="35"/>
        <v>electricity 4% 
gas 8%
coal %
oil 2%
renewables 85%</v>
      </c>
      <c r="F47" s="48" t="str">
        <f t="shared" si="36"/>
        <v>electricity 6% 
gas 1%
coal %
oil %
renewables 92%</v>
      </c>
      <c r="P47" s="48" t="str">
        <f t="shared" si="37"/>
        <v>electricity 2% 
gas 24%
coal %
oil 5%
renewables 68%</v>
      </c>
      <c r="AD47" s="48" t="str">
        <f t="shared" si="39"/>
        <v>electricity 2% 
gas 23%
coal %
oil 5%
renewables 70%</v>
      </c>
      <c r="AR47" s="48" t="str">
        <f t="shared" si="40"/>
        <v>electricity 3% 
gas 12%
coal %
oil 3%
renewables 82%</v>
      </c>
      <c r="BF47" s="48" t="str">
        <f t="shared" si="41"/>
        <v>electricity 4% 
gas 8%
coal %
oil 2%
renewables 85%</v>
      </c>
      <c r="BT47" s="48" t="str">
        <f t="shared" si="42"/>
        <v>electricity 6% 
gas 1%
coal %
oil %
renewables 92%</v>
      </c>
    </row>
    <row r="48" spans="1:72" s="48" customFormat="1" outlineLevel="1" x14ac:dyDescent="0.3">
      <c r="A48" s="48" t="str">
        <f t="shared" si="32"/>
        <v>Cyprus</v>
      </c>
      <c r="B48" s="48" t="str">
        <f t="shared" si="38"/>
        <v>electricity 15% 
gas 10%
coal %
oil 68%
renewables 7%</v>
      </c>
      <c r="C48" s="48" t="str">
        <f t="shared" si="33"/>
        <v>electricity 15% 
gas 10%
coal %
oil 61%
renewables 14%</v>
      </c>
      <c r="D48" s="48" t="str">
        <f t="shared" si="34"/>
        <v>electricity 19% 
gas 5%
coal %
oil 34%
renewables 42%</v>
      </c>
      <c r="E48" s="48" t="str">
        <f t="shared" si="35"/>
        <v>electricity 21% 
gas 4%
coal %
oil 24%
renewables 52%</v>
      </c>
      <c r="F48" s="48" t="str">
        <f t="shared" si="36"/>
        <v>electricity 26% 
gas 1%
coal %
oil 3%
renewables 70%</v>
      </c>
      <c r="P48" s="48" t="str">
        <f t="shared" si="37"/>
        <v>electricity 15% 
gas 10%
coal %
oil 68%
renewables 7%</v>
      </c>
      <c r="AD48" s="48" t="str">
        <f t="shared" si="39"/>
        <v>electricity 15% 
gas 10%
coal %
oil 61%
renewables 14%</v>
      </c>
      <c r="AR48" s="48" t="str">
        <f t="shared" si="40"/>
        <v>electricity 19% 
gas 5%
coal %
oil 34%
renewables 42%</v>
      </c>
      <c r="BF48" s="48" t="str">
        <f t="shared" si="41"/>
        <v>electricity 21% 
gas 4%
coal %
oil 24%
renewables 52%</v>
      </c>
      <c r="BT48" s="48" t="str">
        <f t="shared" si="42"/>
        <v>electricity 26% 
gas 1%
coal %
oil 3%
renewables 70%</v>
      </c>
    </row>
    <row r="49" spans="1:72" s="48" customFormat="1" outlineLevel="1" x14ac:dyDescent="0.3">
      <c r="A49" s="48" t="str">
        <f t="shared" si="32"/>
        <v>Czech Republic</v>
      </c>
      <c r="B49" s="48" t="str">
        <f t="shared" si="38"/>
        <v>electricity 6% 
gas 36%
coal 21%
oil %
renewables 37%</v>
      </c>
      <c r="C49" s="48" t="str">
        <f t="shared" si="33"/>
        <v>electricity 7% 
gas 34%
coal 15%
oil %
renewables 45%</v>
      </c>
      <c r="D49" s="48" t="str">
        <f t="shared" si="34"/>
        <v>electricity 10% 
gas 18%
coal 4%
oil %
renewables 68%</v>
      </c>
      <c r="E49" s="48" t="str">
        <f t="shared" si="35"/>
        <v>electricity 11% 
gas 13%
coal 2%
oil %
renewables 74%</v>
      </c>
      <c r="F49" s="48" t="str">
        <f t="shared" si="36"/>
        <v>electricity 14% 
gas 2%
coal 1%
oil %
renewables 83%</v>
      </c>
      <c r="P49" s="48" t="str">
        <f t="shared" si="37"/>
        <v>electricity 6% 
gas 36%
coal 21%
oil %
renewables 37%</v>
      </c>
      <c r="AD49" s="48" t="str">
        <f t="shared" si="39"/>
        <v>electricity 7% 
gas 34%
coal 15%
oil %
renewables 45%</v>
      </c>
      <c r="AR49" s="48" t="str">
        <f t="shared" si="40"/>
        <v>electricity 10% 
gas 18%
coal 4%
oil %
renewables 68%</v>
      </c>
      <c r="BF49" s="48" t="str">
        <f t="shared" si="41"/>
        <v>electricity 11% 
gas 13%
coal 2%
oil %
renewables 74%</v>
      </c>
      <c r="BT49" s="48" t="str">
        <f t="shared" si="42"/>
        <v>electricity 14% 
gas 2%
coal 1%
oil %
renewables 83%</v>
      </c>
    </row>
    <row r="50" spans="1:72" s="48" customFormat="1" outlineLevel="1" x14ac:dyDescent="0.3">
      <c r="A50" s="48" t="str">
        <f t="shared" si="32"/>
        <v>Denmark</v>
      </c>
      <c r="B50" s="48" t="str">
        <f t="shared" si="38"/>
        <v>electricity 6% 
gas 31%
coal %
oil 15%
renewables 48%</v>
      </c>
      <c r="C50" s="48" t="str">
        <f t="shared" si="33"/>
        <v>electricity 6% 
gas 29%
coal %
oil 14%
renewables 51%</v>
      </c>
      <c r="D50" s="48" t="str">
        <f t="shared" si="34"/>
        <v>electricity 8% 
gas 15%
coal %
oil 8%
renewables 69%</v>
      </c>
      <c r="E50" s="48" t="str">
        <f t="shared" si="35"/>
        <v>electricity 10% 
gas 11%
coal %
oil 5%
renewables 74%</v>
      </c>
      <c r="F50" s="48" t="str">
        <f t="shared" si="36"/>
        <v>electricity 12% 
gas 2%
coal %
oil 1%
renewables 85%</v>
      </c>
      <c r="P50" s="48" t="str">
        <f t="shared" si="37"/>
        <v>electricity 6% 
gas 31%
coal %
oil 15%
renewables 48%</v>
      </c>
      <c r="AD50" s="48" t="str">
        <f t="shared" si="39"/>
        <v>electricity 6% 
gas 29%
coal %
oil 14%
renewables 51%</v>
      </c>
      <c r="AR50" s="48" t="str">
        <f t="shared" si="40"/>
        <v>electricity 8% 
gas 15%
coal %
oil 8%
renewables 69%</v>
      </c>
      <c r="BF50" s="48" t="str">
        <f t="shared" si="41"/>
        <v>electricity 10% 
gas 11%
coal %
oil 5%
renewables 74%</v>
      </c>
      <c r="BT50" s="48" t="str">
        <f t="shared" si="42"/>
        <v>electricity 12% 
gas 2%
coal %
oil 1%
renewables 85%</v>
      </c>
    </row>
    <row r="51" spans="1:72" s="48" customFormat="1" outlineLevel="1" x14ac:dyDescent="0.3">
      <c r="A51" s="48" t="str">
        <f t="shared" si="32"/>
        <v>Estonia</v>
      </c>
      <c r="B51" s="48" t="str">
        <f t="shared" si="38"/>
        <v>electricity 3% 
gas 10%
coal 2%
oil 1%
renewables 83%</v>
      </c>
      <c r="C51" s="48" t="str">
        <f t="shared" si="33"/>
        <v>electricity 4% 
gas 10%
coal 2%
oil 1%
renewables 84%</v>
      </c>
      <c r="D51" s="48" t="str">
        <f t="shared" si="34"/>
        <v>electricity 4% 
gas 5%
coal %
oil %
renewables 90%</v>
      </c>
      <c r="E51" s="48" t="str">
        <f t="shared" si="35"/>
        <v>electricity 5% 
gas 4%
coal %
oil %
renewables 91%</v>
      </c>
      <c r="F51" s="48" t="str">
        <f t="shared" si="36"/>
        <v>electricity 5% 
gas 1%
coal %
oil %
renewables 94%</v>
      </c>
      <c r="P51" s="48" t="str">
        <f t="shared" si="37"/>
        <v>electricity 3% 
gas 10%
coal 2%
oil 1%
renewables 83%</v>
      </c>
      <c r="AD51" s="48" t="str">
        <f t="shared" si="39"/>
        <v>electricity 4% 
gas 10%
coal 2%
oil 1%
renewables 84%</v>
      </c>
      <c r="AR51" s="48" t="str">
        <f t="shared" si="40"/>
        <v>electricity 4% 
gas 5%
coal %
oil %
renewables 90%</v>
      </c>
      <c r="BF51" s="48" t="str">
        <f t="shared" si="41"/>
        <v>electricity 5% 
gas 4%
coal %
oil %
renewables 91%</v>
      </c>
      <c r="BT51" s="48" t="str">
        <f t="shared" si="42"/>
        <v>electricity 5% 
gas 1%
coal %
oil %
renewables 94%</v>
      </c>
    </row>
    <row r="52" spans="1:72" s="48" customFormat="1" outlineLevel="1" x14ac:dyDescent="0.3">
      <c r="A52" s="48" t="str">
        <f t="shared" si="32"/>
        <v>Finland</v>
      </c>
      <c r="B52" s="48" t="str">
        <f t="shared" si="38"/>
        <v>electricity 32% 
gas 1%
coal %
oil 17%
renewables 49%</v>
      </c>
      <c r="C52" s="48" t="str">
        <f t="shared" si="33"/>
        <v>electricity 33% 
gas 1%
coal %
oil 15%
renewables 51%</v>
      </c>
      <c r="D52" s="48" t="str">
        <f t="shared" si="34"/>
        <v>electricity 33% 
gas 1%
coal %
oil 8%
renewables 58%</v>
      </c>
      <c r="E52" s="48" t="str">
        <f t="shared" si="35"/>
        <v>electricity 34% 
gas %
coal %
oil 6%
renewables 60%</v>
      </c>
      <c r="F52" s="48" t="str">
        <f t="shared" si="36"/>
        <v>electricity 35% 
gas %
coal %
oil 1%
renewables 64%</v>
      </c>
      <c r="P52" s="48" t="str">
        <f t="shared" si="37"/>
        <v>electricity 32% 
gas 1%
coal %
oil 17%
renewables 49%</v>
      </c>
      <c r="AD52" s="48" t="str">
        <f t="shared" si="39"/>
        <v>electricity 33% 
gas 1%
coal %
oil 15%
renewables 51%</v>
      </c>
      <c r="AR52" s="48" t="str">
        <f t="shared" si="40"/>
        <v>electricity 33% 
gas 1%
coal %
oil 8%
renewables 58%</v>
      </c>
      <c r="BF52" s="48" t="str">
        <f t="shared" si="41"/>
        <v>electricity 34% 
gas %
coal %
oil 6%
renewables 60%</v>
      </c>
      <c r="BT52" s="48" t="str">
        <f t="shared" si="42"/>
        <v>electricity 35% 
gas %
coal %
oil 1%
renewables 64%</v>
      </c>
    </row>
    <row r="53" spans="1:72" s="48" customFormat="1" outlineLevel="1" x14ac:dyDescent="0.3">
      <c r="A53" s="48" t="str">
        <f t="shared" si="32"/>
        <v>France</v>
      </c>
      <c r="B53" s="48" t="str">
        <f t="shared" si="38"/>
        <v>electricity 14% 
gas 38%
coal %
oil 18%
renewables 30%</v>
      </c>
      <c r="C53" s="48" t="str">
        <f t="shared" si="33"/>
        <v>electricity 15% 
gas 36%
coal %
oil 16%
renewables 33%</v>
      </c>
      <c r="D53" s="48" t="str">
        <f t="shared" si="34"/>
        <v>electricity 17% 
gas 19%
coal %
oil 9%
renewables 55%</v>
      </c>
      <c r="E53" s="48" t="str">
        <f t="shared" si="35"/>
        <v>electricity 19% 
gas 13%
coal %
oil 6%
renewables 62%</v>
      </c>
      <c r="F53" s="48" t="str">
        <f t="shared" si="36"/>
        <v>electricity 22% 
gas 2%
coal %
oil 1%
renewables 75%</v>
      </c>
      <c r="P53" s="48" t="str">
        <f t="shared" si="37"/>
        <v>electricity 14% 
gas 38%
coal %
oil 18%
renewables 30%</v>
      </c>
      <c r="AD53" s="48" t="str">
        <f t="shared" si="39"/>
        <v>electricity 15% 
gas 36%
coal %
oil 16%
renewables 33%</v>
      </c>
      <c r="AR53" s="48" t="str">
        <f t="shared" si="40"/>
        <v>electricity 17% 
gas 19%
coal %
oil 9%
renewables 55%</v>
      </c>
      <c r="BF53" s="48" t="str">
        <f t="shared" si="41"/>
        <v>electricity 19% 
gas 13%
coal %
oil 6%
renewables 62%</v>
      </c>
      <c r="BT53" s="48" t="str">
        <f t="shared" si="42"/>
        <v>electricity 22% 
gas 2%
coal %
oil 1%
renewables 75%</v>
      </c>
    </row>
    <row r="54" spans="1:72" s="48" customFormat="1" outlineLevel="1" x14ac:dyDescent="0.3">
      <c r="A54" s="48" t="str">
        <f t="shared" si="32"/>
        <v>Germany</v>
      </c>
      <c r="B54" s="48" t="str">
        <f t="shared" si="38"/>
        <v>electricity 7% 
gas 47%
coal 2%
oil 31%
renewables 13%</v>
      </c>
      <c r="C54" s="48" t="str">
        <f t="shared" si="33"/>
        <v>electricity 7% 
gas 45%
coal 1%
oil 28%
renewables 19%</v>
      </c>
      <c r="D54" s="48" t="str">
        <f t="shared" si="34"/>
        <v>electricity 11% 
gas 24%
coal %
oil 15%
renewables 50%</v>
      </c>
      <c r="E54" s="48" t="str">
        <f t="shared" si="35"/>
        <v>electricity 14% 
gas 17%
coal %
oil 11%
renewables 59%</v>
      </c>
      <c r="F54" s="48" t="str">
        <f t="shared" si="36"/>
        <v>electricity 18% 
gas 2%
coal %
oil 2%
renewables 78%</v>
      </c>
      <c r="P54" s="48" t="str">
        <f t="shared" si="37"/>
        <v>electricity 7% 
gas 47%
coal 2%
oil 31%
renewables 13%</v>
      </c>
      <c r="AD54" s="48" t="str">
        <f t="shared" si="39"/>
        <v>electricity 7% 
gas 45%
coal 1%
oil 28%
renewables 19%</v>
      </c>
      <c r="AR54" s="48" t="str">
        <f t="shared" si="40"/>
        <v>electricity 11% 
gas 24%
coal %
oil 15%
renewables 50%</v>
      </c>
      <c r="BF54" s="48" t="str">
        <f t="shared" si="41"/>
        <v>electricity 14% 
gas 17%
coal %
oil 11%
renewables 59%</v>
      </c>
      <c r="BT54" s="48" t="str">
        <f t="shared" si="42"/>
        <v>electricity 18% 
gas 2%
coal %
oil 2%
renewables 78%</v>
      </c>
    </row>
    <row r="55" spans="1:72" s="48" customFormat="1" outlineLevel="1" x14ac:dyDescent="0.3">
      <c r="A55" s="48" t="str">
        <f t="shared" si="32"/>
        <v>Greece</v>
      </c>
      <c r="B55" s="48" t="str">
        <f t="shared" si="38"/>
        <v>electricity 5% 
gas 8%
coal %
oil 47%
renewables 41%</v>
      </c>
      <c r="C55" s="48" t="str">
        <f t="shared" si="33"/>
        <v>electricity 5% 
gas 7%
coal %
oil 42%
renewables 46%</v>
      </c>
      <c r="D55" s="48" t="str">
        <f t="shared" si="34"/>
        <v>electricity 7% 
gas 4%
coal %
oil 23%
renewables 65%</v>
      </c>
      <c r="E55" s="48" t="str">
        <f t="shared" si="35"/>
        <v>electricity 9% 
gas 3%
coal %
oil 16%
renewables 72%</v>
      </c>
      <c r="F55" s="48" t="str">
        <f t="shared" si="36"/>
        <v>electricity 12% 
gas %
coal %
oil 2%
renewables 85%</v>
      </c>
      <c r="P55" s="48" t="str">
        <f t="shared" si="37"/>
        <v>electricity 5% 
gas 8%
coal %
oil 47%
renewables 41%</v>
      </c>
      <c r="AD55" s="48" t="str">
        <f t="shared" si="39"/>
        <v>electricity 5% 
gas 7%
coal %
oil 42%
renewables 46%</v>
      </c>
      <c r="AR55" s="48" t="str">
        <f t="shared" si="40"/>
        <v>electricity 7% 
gas 4%
coal %
oil 23%
renewables 65%</v>
      </c>
      <c r="BF55" s="48" t="str">
        <f t="shared" si="41"/>
        <v>electricity 9% 
gas 3%
coal %
oil 16%
renewables 72%</v>
      </c>
      <c r="BT55" s="48" t="str">
        <f t="shared" si="42"/>
        <v>electricity 12% 
gas %
coal %
oil 2%
renewables 85%</v>
      </c>
    </row>
    <row r="56" spans="1:72" s="48" customFormat="1" outlineLevel="1" x14ac:dyDescent="0.3">
      <c r="A56" s="48" t="str">
        <f t="shared" si="32"/>
        <v>Hungary</v>
      </c>
      <c r="B56" s="48" t="str">
        <f t="shared" si="38"/>
        <v>electricity 2% 
gas 48%
coal 3%
oil %
renewables 47%</v>
      </c>
      <c r="C56" s="48" t="str">
        <f t="shared" si="33"/>
        <v>electricity 2% 
gas 46%
coal 2%
oil %
renewables 50%</v>
      </c>
      <c r="D56" s="48" t="str">
        <f t="shared" si="34"/>
        <v>electricity 4% 
gas 24%
coal 1%
oil %
renewables 71%</v>
      </c>
      <c r="E56" s="48" t="str">
        <f t="shared" si="35"/>
        <v>electricity 6% 
gas 17%
coal %
oil %
renewables 77%</v>
      </c>
      <c r="F56" s="48" t="str">
        <f t="shared" si="36"/>
        <v>electricity 9% 
gas 2%
coal %
oil %
renewables 89%</v>
      </c>
      <c r="P56" s="48" t="str">
        <f t="shared" si="37"/>
        <v>electricity 2% 
gas 48%
coal 3%
oil %
renewables 47%</v>
      </c>
      <c r="AD56" s="48" t="str">
        <f t="shared" si="39"/>
        <v>electricity 2% 
gas 46%
coal 2%
oil %
renewables 50%</v>
      </c>
      <c r="AR56" s="48" t="str">
        <f t="shared" si="40"/>
        <v>electricity 4% 
gas 24%
coal 1%
oil %
renewables 71%</v>
      </c>
      <c r="BF56" s="48" t="str">
        <f t="shared" si="41"/>
        <v>electricity 6% 
gas 17%
coal %
oil %
renewables 77%</v>
      </c>
      <c r="BT56" s="48" t="str">
        <f t="shared" si="42"/>
        <v>electricity 9% 
gas 2%
coal %
oil %
renewables 89%</v>
      </c>
    </row>
    <row r="57" spans="1:72" s="48" customFormat="1" outlineLevel="1" x14ac:dyDescent="0.3">
      <c r="A57" s="48" t="str">
        <f t="shared" si="32"/>
        <v>Ireland</v>
      </c>
      <c r="B57" s="48" t="str">
        <f t="shared" si="38"/>
        <v>electricity 7% 
gas 26%
coal 24%
oil 42%
renewables 1%</v>
      </c>
      <c r="C57" s="48" t="str">
        <f t="shared" si="33"/>
        <v>electricity 8% 
gas 25%
coal 17%
oil 37%
renewables 13%</v>
      </c>
      <c r="D57" s="48" t="str">
        <f t="shared" si="34"/>
        <v>electricity 13% 
gas 13%
coal 5%
oil 21%
renewables 49%</v>
      </c>
      <c r="E57" s="48" t="str">
        <f t="shared" si="35"/>
        <v>electricity 15% 
gas 9%
coal 2%
oil 15%
renewables 58%</v>
      </c>
      <c r="F57" s="48" t="str">
        <f t="shared" si="36"/>
        <v>electricity 20% 
gas 1%
coal 1%
oil 2%
renewables 75%</v>
      </c>
      <c r="P57" s="48" t="str">
        <f t="shared" si="37"/>
        <v>electricity 7% 
gas 26%
coal 24%
oil 42%
renewables 1%</v>
      </c>
      <c r="AD57" s="48" t="str">
        <f t="shared" si="39"/>
        <v>electricity 8% 
gas 25%
coal 17%
oil 37%
renewables 13%</v>
      </c>
      <c r="AR57" s="48" t="str">
        <f t="shared" si="40"/>
        <v>electricity 13% 
gas 13%
coal 5%
oil 21%
renewables 49%</v>
      </c>
      <c r="BF57" s="48" t="str">
        <f t="shared" si="41"/>
        <v>electricity 15% 
gas 9%
coal 2%
oil 15%
renewables 58%</v>
      </c>
      <c r="BT57" s="48" t="str">
        <f t="shared" si="42"/>
        <v>electricity 20% 
gas 1%
coal 1%
oil 2%
renewables 75%</v>
      </c>
    </row>
    <row r="58" spans="1:72" s="48" customFormat="1" outlineLevel="1" x14ac:dyDescent="0.3">
      <c r="A58" s="48" t="str">
        <f t="shared" si="32"/>
        <v>Italy</v>
      </c>
      <c r="B58" s="48" t="str">
        <f t="shared" si="38"/>
        <v>electricity 1% 
gas 65%
coal %
oil 6%
renewables 27%</v>
      </c>
      <c r="C58" s="48" t="str">
        <f t="shared" si="33"/>
        <v>electricity 2% 
gas 62%
coal %
oil 5%
renewables 31%</v>
      </c>
      <c r="D58" s="48" t="str">
        <f t="shared" si="34"/>
        <v>electricity 5% 
gas 33%
coal %
oil 3%
renewables 59%</v>
      </c>
      <c r="E58" s="48" t="str">
        <f t="shared" si="35"/>
        <v>electricity 7% 
gas 23%
coal %
oil 2%
renewables 68%</v>
      </c>
      <c r="F58" s="48" t="str">
        <f t="shared" si="36"/>
        <v>electricity 12% 
gas 3%
coal %
oil %
renewables 85%</v>
      </c>
      <c r="P58" s="48" t="str">
        <f t="shared" si="37"/>
        <v>electricity 1% 
gas 65%
coal %
oil 6%
renewables 27%</v>
      </c>
      <c r="AD58" s="48" t="str">
        <f t="shared" si="39"/>
        <v>electricity 2% 
gas 62%
coal %
oil 5%
renewables 31%</v>
      </c>
      <c r="AR58" s="48" t="str">
        <f t="shared" si="40"/>
        <v>electricity 5% 
gas 33%
coal %
oil 3%
renewables 59%</v>
      </c>
      <c r="BF58" s="48" t="str">
        <f t="shared" si="41"/>
        <v>electricity 7% 
gas 23%
coal %
oil 2%
renewables 68%</v>
      </c>
      <c r="BT58" s="48" t="str">
        <f t="shared" si="42"/>
        <v>electricity 12% 
gas 3%
coal %
oil %
renewables 85%</v>
      </c>
    </row>
    <row r="59" spans="1:72" s="48" customFormat="1" outlineLevel="1" x14ac:dyDescent="0.3">
      <c r="A59" s="48" t="str">
        <f t="shared" si="32"/>
        <v>Latvia</v>
      </c>
      <c r="B59" s="48" t="str">
        <f t="shared" si="38"/>
        <v>electricity 1% 
gas 13%
coal 2%
oil 4%
renewables 79%</v>
      </c>
      <c r="C59" s="48" t="str">
        <f t="shared" si="33"/>
        <v>electricity 1% 
gas 12%
coal 1%
oil 4%
renewables 81%</v>
      </c>
      <c r="D59" s="48" t="str">
        <f t="shared" si="34"/>
        <v>electricity 2% 
gas 7%
coal %
oil 2%
renewables 89%</v>
      </c>
      <c r="E59" s="48" t="str">
        <f t="shared" si="35"/>
        <v>electricity 3% 
gas 5%
coal %
oil 2%
renewables 91%</v>
      </c>
      <c r="F59" s="48" t="str">
        <f t="shared" si="36"/>
        <v>electricity 4% 
gas 1%
coal %
oil %
renewables 95%</v>
      </c>
      <c r="P59" s="48" t="str">
        <f t="shared" si="37"/>
        <v>electricity 1% 
gas 13%
coal 2%
oil 4%
renewables 79%</v>
      </c>
      <c r="AD59" s="48" t="str">
        <f t="shared" si="39"/>
        <v>electricity 1% 
gas 12%
coal 1%
oil 4%
renewables 81%</v>
      </c>
      <c r="AR59" s="48" t="str">
        <f t="shared" si="40"/>
        <v>electricity 2% 
gas 7%
coal %
oil 2%
renewables 89%</v>
      </c>
      <c r="BF59" s="48" t="str">
        <f t="shared" si="41"/>
        <v>electricity 3% 
gas 5%
coal %
oil 2%
renewables 91%</v>
      </c>
      <c r="BT59" s="48" t="str">
        <f t="shared" si="42"/>
        <v>electricity 4% 
gas 1%
coal %
oil %
renewables 95%</v>
      </c>
    </row>
    <row r="60" spans="1:72" s="48" customFormat="1" outlineLevel="1" x14ac:dyDescent="0.3">
      <c r="A60" s="48" t="str">
        <f t="shared" si="32"/>
        <v>Lithuania</v>
      </c>
      <c r="B60" s="48" t="str">
        <f t="shared" si="38"/>
        <v>electricity 2% 
gas 15%
coal 9%
oil 1%
renewables 73%</v>
      </c>
      <c r="C60" s="48" t="str">
        <f t="shared" si="33"/>
        <v>electricity 2% 
gas 14%
coal 7%
oil 1%
renewables 76%</v>
      </c>
      <c r="D60" s="48" t="str">
        <f t="shared" si="34"/>
        <v>electricity 4% 
gas 7%
coal 2%
oil 1%
renewables 87%</v>
      </c>
      <c r="E60" s="48" t="str">
        <f t="shared" si="35"/>
        <v>electricity 4% 
gas 5%
coal 1%
oil %
renewables 89%</v>
      </c>
      <c r="F60" s="48" t="str">
        <f t="shared" si="36"/>
        <v>electricity 6% 
gas 1%
coal %
oil %
renewables 93%</v>
      </c>
      <c r="P60" s="48" t="str">
        <f t="shared" si="37"/>
        <v>electricity 2% 
gas 15%
coal 9%
oil 1%
renewables 73%</v>
      </c>
      <c r="AD60" s="48" t="str">
        <f t="shared" si="39"/>
        <v>electricity 2% 
gas 14%
coal 7%
oil 1%
renewables 76%</v>
      </c>
      <c r="AR60" s="48" t="str">
        <f t="shared" si="40"/>
        <v>electricity 4% 
gas 7%
coal 2%
oil 1%
renewables 87%</v>
      </c>
      <c r="BF60" s="48" t="str">
        <f t="shared" si="41"/>
        <v>electricity 4% 
gas 5%
coal 1%
oil %
renewables 89%</v>
      </c>
      <c r="BT60" s="48" t="str">
        <f t="shared" si="42"/>
        <v>electricity 6% 
gas 1%
coal %
oil %
renewables 93%</v>
      </c>
    </row>
    <row r="61" spans="1:72" s="48" customFormat="1" outlineLevel="1" x14ac:dyDescent="0.3">
      <c r="A61" s="48" t="str">
        <f t="shared" si="32"/>
        <v>Luxembourg</v>
      </c>
      <c r="B61" s="48" t="str">
        <f t="shared" si="38"/>
        <v>electricity 7% 
gas 46%
coal %
oil 42%
renewables 5%</v>
      </c>
      <c r="C61" s="48" t="str">
        <f t="shared" si="33"/>
        <v>electricity 7% 
gas 44%
coal %
oil 38%
renewables 11%</v>
      </c>
      <c r="D61" s="48" t="str">
        <f t="shared" si="34"/>
        <v>electricity 11% 
gas 23%
coal %
oil 21%
renewables 45%</v>
      </c>
      <c r="E61" s="48" t="str">
        <f t="shared" si="35"/>
        <v>electricity 14% 
gas 16%
coal %
oil 15%
renewables 55%</v>
      </c>
      <c r="F61" s="48" t="str">
        <f t="shared" si="36"/>
        <v>electricity 19% 
gas 2%
coal %
oil 2%
renewables 76%</v>
      </c>
      <c r="P61" s="48" t="str">
        <f t="shared" si="37"/>
        <v>electricity 7% 
gas 46%
coal %
oil 42%
renewables 5%</v>
      </c>
      <c r="AD61" s="48" t="str">
        <f t="shared" si="39"/>
        <v>electricity 7% 
gas 44%
coal %
oil 38%
renewables 11%</v>
      </c>
      <c r="AR61" s="48" t="str">
        <f t="shared" si="40"/>
        <v>electricity 11% 
gas 23%
coal %
oil 21%
renewables 45%</v>
      </c>
      <c r="BF61" s="48" t="str">
        <f t="shared" si="41"/>
        <v>electricity 14% 
gas 16%
coal %
oil 15%
renewables 55%</v>
      </c>
      <c r="BT61" s="48" t="str">
        <f t="shared" si="42"/>
        <v>electricity 19% 
gas 2%
coal %
oil 2%
renewables 76%</v>
      </c>
    </row>
    <row r="62" spans="1:72" s="48" customFormat="1" outlineLevel="1" x14ac:dyDescent="0.3">
      <c r="A62" s="48" t="str">
        <f t="shared" si="32"/>
        <v>Malta</v>
      </c>
      <c r="B62" s="48" t="str">
        <f t="shared" si="38"/>
        <v>electricity 29% 
gas 55%
coal %
oil 9%
renewables 7%</v>
      </c>
      <c r="C62" s="48" t="str">
        <f t="shared" si="33"/>
        <v>electricity 29% 
gas 52%
coal %
oil 8%
renewables 11%</v>
      </c>
      <c r="D62" s="48" t="str">
        <f t="shared" si="34"/>
        <v>electricity 32% 
gas 28%
coal %
oil 4%
renewables 36%</v>
      </c>
      <c r="E62" s="48" t="str">
        <f t="shared" si="35"/>
        <v>electricity 34% 
gas 19%
coal %
oil 3%
renewables 44%</v>
      </c>
      <c r="F62" s="48" t="str">
        <f t="shared" si="36"/>
        <v>electricity 38% 
gas 3%
coal %
oil %
renewables 59%</v>
      </c>
      <c r="P62" s="48" t="str">
        <f t="shared" si="37"/>
        <v>electricity 29% 
gas 55%
coal %
oil 9%
renewables 7%</v>
      </c>
      <c r="AD62" s="48" t="str">
        <f t="shared" si="39"/>
        <v>electricity 29% 
gas 52%
coal %
oil 8%
renewables 11%</v>
      </c>
      <c r="AR62" s="48" t="str">
        <f t="shared" si="40"/>
        <v>electricity 32% 
gas 28%
coal %
oil 4%
renewables 36%</v>
      </c>
      <c r="BF62" s="48" t="str">
        <f t="shared" si="41"/>
        <v>electricity 34% 
gas 19%
coal %
oil 3%
renewables 44%</v>
      </c>
      <c r="BT62" s="48" t="str">
        <f t="shared" si="42"/>
        <v>electricity 38% 
gas 3%
coal %
oil %
renewables 59%</v>
      </c>
    </row>
    <row r="63" spans="1:72" s="48" customFormat="1" outlineLevel="1" x14ac:dyDescent="0.3">
      <c r="A63" s="48" t="str">
        <f t="shared" si="32"/>
        <v>Netherlands</v>
      </c>
      <c r="B63" s="48" t="str">
        <f t="shared" si="38"/>
        <v>electricity 4% 
gas 90%
coal %
oil %
renewables 5%</v>
      </c>
      <c r="C63" s="48" t="str">
        <f t="shared" si="33"/>
        <v>electricity 5% 
gas 86%
coal %
oil %
renewables 10%</v>
      </c>
      <c r="D63" s="48" t="str">
        <f t="shared" si="34"/>
        <v>electricity 9% 
gas 45%
coal %
oil %
renewables 46%</v>
      </c>
      <c r="E63" s="48" t="str">
        <f t="shared" si="35"/>
        <v>electricity 12% 
gas 32%
coal %
oil %
renewables 57%</v>
      </c>
      <c r="F63" s="48" t="str">
        <f t="shared" si="36"/>
        <v>electricity 17% 
gas 5%
coal %
oil %
renewables 78%</v>
      </c>
      <c r="P63" s="48" t="str">
        <f t="shared" si="37"/>
        <v>electricity 4% 
gas 90%
coal %
oil %
renewables 5%</v>
      </c>
      <c r="AD63" s="48" t="str">
        <f t="shared" si="39"/>
        <v>electricity 5% 
gas 86%
coal %
oil %
renewables 10%</v>
      </c>
      <c r="AR63" s="48" t="str">
        <f t="shared" si="40"/>
        <v>electricity 9% 
gas 45%
coal %
oil %
renewables 46%</v>
      </c>
      <c r="BF63" s="48" t="str">
        <f t="shared" si="41"/>
        <v>electricity 12% 
gas 32%
coal %
oil %
renewables 57%</v>
      </c>
      <c r="BT63" s="48" t="str">
        <f t="shared" si="42"/>
        <v>electricity 17% 
gas 5%
coal %
oil %
renewables 78%</v>
      </c>
    </row>
    <row r="64" spans="1:72" s="48" customFormat="1" outlineLevel="1" x14ac:dyDescent="0.3">
      <c r="A64" s="48" t="str">
        <f t="shared" si="32"/>
        <v>Poland</v>
      </c>
      <c r="B64" s="48" t="str">
        <f t="shared" si="38"/>
        <v>electricity 2% 
gas 24%
coal 52%
oil 1%
renewables 22%</v>
      </c>
      <c r="C64" s="48" t="str">
        <f t="shared" si="33"/>
        <v>electricity 3% 
gas 23%
coal 36%
oil 1%
renewables 38%</v>
      </c>
      <c r="D64" s="48" t="str">
        <f t="shared" si="34"/>
        <v>electricity 7% 
gas 12%
coal 10%
oil %
renewables 70%</v>
      </c>
      <c r="E64" s="48" t="str">
        <f t="shared" si="35"/>
        <v>electricity 9% 
gas 8%
coal 5%
oil %
renewables 77%</v>
      </c>
      <c r="F64" s="48" t="str">
        <f t="shared" si="36"/>
        <v>electricity 13% 
gas 1%
coal 3%
oil %
renewables 84%</v>
      </c>
      <c r="P64" s="48" t="str">
        <f t="shared" si="37"/>
        <v>electricity 2% 
gas 24%
coal 52%
oil 1%
renewables 22%</v>
      </c>
      <c r="AD64" s="48" t="str">
        <f t="shared" si="39"/>
        <v>electricity 3% 
gas 23%
coal 36%
oil 1%
renewables 38%</v>
      </c>
      <c r="AR64" s="48" t="str">
        <f t="shared" si="40"/>
        <v>electricity 7% 
gas 12%
coal 10%
oil %
renewables 70%</v>
      </c>
      <c r="BF64" s="48" t="str">
        <f t="shared" si="41"/>
        <v>electricity 9% 
gas 8%
coal 5%
oil %
renewables 77%</v>
      </c>
      <c r="BT64" s="48" t="str">
        <f t="shared" si="42"/>
        <v>electricity 13% 
gas 1%
coal 3%
oil %
renewables 84%</v>
      </c>
    </row>
    <row r="65" spans="1:72" s="48" customFormat="1" outlineLevel="1" x14ac:dyDescent="0.3">
      <c r="A65" s="48" t="str">
        <f t="shared" si="32"/>
        <v>Portugal</v>
      </c>
      <c r="B65" s="48" t="str">
        <f t="shared" si="38"/>
        <v>electricity 3% 
gas 17%
coal %
oil 6%
renewables 74%</v>
      </c>
      <c r="C65" s="48" t="str">
        <f t="shared" si="33"/>
        <v>electricity 3% 
gas 16%
coal %
oil 5%
renewables 75%</v>
      </c>
      <c r="D65" s="48" t="str">
        <f t="shared" si="34"/>
        <v>electricity 4% 
gas 9%
coal %
oil 3%
renewables 84%</v>
      </c>
      <c r="E65" s="48" t="str">
        <f t="shared" si="35"/>
        <v>electricity 5% 
gas 6%
coal %
oil 2%
renewables 87%</v>
      </c>
      <c r="F65" s="48" t="str">
        <f t="shared" si="36"/>
        <v>electricity 7% 
gas 1%
coal %
oil %
renewables 92%</v>
      </c>
      <c r="P65" s="48" t="str">
        <f t="shared" si="37"/>
        <v>electricity 3% 
gas 17%
coal %
oil 6%
renewables 74%</v>
      </c>
      <c r="AD65" s="48" t="str">
        <f t="shared" si="39"/>
        <v>electricity 3% 
gas 16%
coal %
oil 5%
renewables 75%</v>
      </c>
      <c r="AR65" s="48" t="str">
        <f t="shared" si="40"/>
        <v>electricity 4% 
gas 9%
coal %
oil 3%
renewables 84%</v>
      </c>
      <c r="BF65" s="48" t="str">
        <f t="shared" si="41"/>
        <v>electricity 5% 
gas 6%
coal %
oil 2%
renewables 87%</v>
      </c>
      <c r="BT65" s="48" t="str">
        <f t="shared" si="42"/>
        <v>electricity 7% 
gas 1%
coal %
oil %
renewables 92%</v>
      </c>
    </row>
    <row r="66" spans="1:72" s="48" customFormat="1" outlineLevel="1" x14ac:dyDescent="0.3">
      <c r="A66" s="48" t="str">
        <f t="shared" si="32"/>
        <v>Romania</v>
      </c>
      <c r="B66" s="48" t="str">
        <f t="shared" si="38"/>
        <v>electricity 3% 
gas 41%
coal 1%
oil %
renewables 55%</v>
      </c>
      <c r="C66" s="48" t="str">
        <f t="shared" si="33"/>
        <v>electricity 3% 
gas 39%
coal %
oil %
renewables 57%</v>
      </c>
      <c r="D66" s="48" t="str">
        <f t="shared" si="34"/>
        <v>electricity 5% 
gas 21%
coal %
oil %
renewables 74%</v>
      </c>
      <c r="E66" s="48" t="str">
        <f t="shared" si="35"/>
        <v>electricity 6% 
gas 14%
coal %
oil %
renewables 79%</v>
      </c>
      <c r="F66" s="48" t="str">
        <f t="shared" si="36"/>
        <v>electricity 9% 
gas 2%
coal %
oil %
renewables 89%</v>
      </c>
      <c r="P66" s="48" t="str">
        <f t="shared" si="37"/>
        <v>electricity 3% 
gas 41%
coal 1%
oil %
renewables 55%</v>
      </c>
      <c r="AD66" s="48" t="str">
        <f t="shared" si="39"/>
        <v>electricity 3% 
gas 39%
coal %
oil %
renewables 57%</v>
      </c>
      <c r="AR66" s="48" t="str">
        <f t="shared" si="40"/>
        <v>electricity 5% 
gas 21%
coal %
oil %
renewables 74%</v>
      </c>
      <c r="BF66" s="48" t="str">
        <f t="shared" si="41"/>
        <v>electricity 6% 
gas 14%
coal %
oil %
renewables 79%</v>
      </c>
      <c r="BT66" s="48" t="str">
        <f t="shared" si="42"/>
        <v>electricity 9% 
gas 2%
coal %
oil %
renewables 89%</v>
      </c>
    </row>
    <row r="67" spans="1:72" s="48" customFormat="1" outlineLevel="1" x14ac:dyDescent="0.3">
      <c r="A67" s="48" t="str">
        <f t="shared" si="32"/>
        <v>Slovakia</v>
      </c>
      <c r="B67" s="48" t="str">
        <f t="shared" si="38"/>
        <v>electricity 9% 
gas 85%
coal 3%
oil %
renewables 3%</v>
      </c>
      <c r="C67" s="48" t="str">
        <f t="shared" si="33"/>
        <v>electricity 9% 
gas 81%
coal 2%
oil %
renewables 8%</v>
      </c>
      <c r="D67" s="48" t="str">
        <f t="shared" si="34"/>
        <v>electricity 13% 
gas 43%
coal 1%
oil %
renewables 44%</v>
      </c>
      <c r="E67" s="48" t="str">
        <f t="shared" si="35"/>
        <v>electricity 16% 
gas 30%
coal %
oil %
renewables 54%</v>
      </c>
      <c r="F67" s="48" t="str">
        <f t="shared" si="36"/>
        <v>electricity 21% 
gas 4%
coal %
oil %
renewables 74%</v>
      </c>
      <c r="P67" s="48" t="str">
        <f t="shared" si="37"/>
        <v>electricity 9% 
gas 85%
coal 3%
oil %
renewables 3%</v>
      </c>
      <c r="AD67" s="48" t="str">
        <f t="shared" si="39"/>
        <v>electricity 9% 
gas 81%
coal 2%
oil %
renewables 8%</v>
      </c>
      <c r="AR67" s="48" t="str">
        <f t="shared" si="40"/>
        <v>electricity 13% 
gas 43%
coal 1%
oil %
renewables 44%</v>
      </c>
      <c r="BF67" s="48" t="str">
        <f t="shared" si="41"/>
        <v>electricity 16% 
gas 30%
coal %
oil %
renewables 54%</v>
      </c>
      <c r="BT67" s="48" t="str">
        <f t="shared" si="42"/>
        <v>electricity 21% 
gas 4%
coal %
oil %
renewables 74%</v>
      </c>
    </row>
    <row r="68" spans="1:72" s="48" customFormat="1" outlineLevel="1" x14ac:dyDescent="0.3">
      <c r="A68" s="48" t="str">
        <f t="shared" si="32"/>
        <v>Slovenia</v>
      </c>
      <c r="B68" s="48" t="str">
        <f t="shared" si="38"/>
        <v>electricity 5% 
gas 13%
coal %
oil 17%
renewables 65%</v>
      </c>
      <c r="C68" s="48" t="str">
        <f t="shared" si="33"/>
        <v>electricity 5% 
gas 12%
coal %
oil 16%
renewables 67%</v>
      </c>
      <c r="D68" s="48" t="str">
        <f t="shared" si="34"/>
        <v>electricity 7% 
gas 6%
coal %
oil 9%
renewables 78%</v>
      </c>
      <c r="E68" s="48" t="str">
        <f t="shared" si="35"/>
        <v>electricity 7% 
gas 4%
coal %
oil 6%
renewables 82%</v>
      </c>
      <c r="F68" s="48" t="str">
        <f t="shared" si="36"/>
        <v>electricity 9% 
gas 1%
coal %
oil 1%
renewables 89%</v>
      </c>
      <c r="P68" s="48" t="str">
        <f t="shared" si="37"/>
        <v>electricity 5% 
gas 13%
coal %
oil 17%
renewables 65%</v>
      </c>
      <c r="AD68" s="48" t="str">
        <f t="shared" si="39"/>
        <v>electricity 5% 
gas 12%
coal %
oil 16%
renewables 67%</v>
      </c>
      <c r="AR68" s="48" t="str">
        <f t="shared" si="40"/>
        <v>electricity 7% 
gas 6%
coal %
oil 9%
renewables 78%</v>
      </c>
      <c r="BF68" s="48" t="str">
        <f t="shared" si="41"/>
        <v>electricity 7% 
gas 4%
coal %
oil 6%
renewables 82%</v>
      </c>
      <c r="BT68" s="48" t="str">
        <f t="shared" si="42"/>
        <v>electricity 9% 
gas 1%
coal %
oil 1%
renewables 89%</v>
      </c>
    </row>
    <row r="69" spans="1:72" s="48" customFormat="1" outlineLevel="1" x14ac:dyDescent="0.3">
      <c r="A69" s="48" t="str">
        <f t="shared" si="32"/>
        <v>Spain</v>
      </c>
      <c r="B69" s="48" t="str">
        <f t="shared" si="38"/>
        <v>electricity 15% 
gas 33%
coal 1%
oil 19%
renewables 32%</v>
      </c>
      <c r="C69" s="48" t="str">
        <f t="shared" si="33"/>
        <v>electricity 15% 
gas 32%
coal 1%
oil 17%
renewables 35%</v>
      </c>
      <c r="D69" s="48" t="str">
        <f t="shared" si="34"/>
        <v>electricity 18% 
gas 17%
coal %
oil 9%
renewables 56%</v>
      </c>
      <c r="E69" s="48" t="str">
        <f t="shared" si="35"/>
        <v>electricity 19% 
gas 12%
coal %
oil 7%
renewables 62%</v>
      </c>
      <c r="F69" s="48" t="str">
        <f t="shared" si="36"/>
        <v>electricity 23% 
gas 2%
coal %
oil 1%
renewables 75%</v>
      </c>
      <c r="P69" s="48" t="str">
        <f t="shared" si="37"/>
        <v>electricity 15% 
gas 33%
coal 1%
oil 19%
renewables 32%</v>
      </c>
      <c r="AD69" s="48" t="str">
        <f t="shared" si="39"/>
        <v>electricity 15% 
gas 32%
coal 1%
oil 17%
renewables 35%</v>
      </c>
      <c r="AR69" s="48" t="str">
        <f t="shared" si="40"/>
        <v>electricity 18% 
gas 17%
coal %
oil 9%
renewables 56%</v>
      </c>
      <c r="BF69" s="48" t="str">
        <f t="shared" si="41"/>
        <v>electricity 19% 
gas 12%
coal %
oil 7%
renewables 62%</v>
      </c>
      <c r="BT69" s="48" t="str">
        <f t="shared" si="42"/>
        <v>electricity 23% 
gas 2%
coal %
oil 1%
renewables 75%</v>
      </c>
    </row>
    <row r="70" spans="1:72" s="48" customFormat="1" outlineLevel="1" x14ac:dyDescent="0.3">
      <c r="A70" s="48" t="str">
        <f t="shared" si="32"/>
        <v>Sweden</v>
      </c>
      <c r="B70" s="48" t="str">
        <f t="shared" si="38"/>
        <v>electricity 64% 
gas 1%
coal %
oil 1%
renewables 33%</v>
      </c>
      <c r="C70" s="48" t="str">
        <f t="shared" si="33"/>
        <v>electricity 64% 
gas 1%
coal %
oil 1%
renewables 34%</v>
      </c>
      <c r="D70" s="48" t="str">
        <f t="shared" si="34"/>
        <v>electricity 64% 
gas 1%
coal %
oil 1%
renewables 35%</v>
      </c>
      <c r="E70" s="48" t="str">
        <f t="shared" si="35"/>
        <v>electricity 64% 
gas %
coal %
oil 1%
renewables 35%</v>
      </c>
      <c r="F70" s="48" t="str">
        <f t="shared" si="36"/>
        <v>electricity 64% 
gas %
coal %
oil %
renewables 35%</v>
      </c>
      <c r="P70" s="48" t="str">
        <f t="shared" si="37"/>
        <v>electricity 64% 
gas 1%
coal %
oil 1%
renewables 33%</v>
      </c>
      <c r="AD70" s="48" t="str">
        <f t="shared" si="39"/>
        <v>electricity 64% 
gas 1%
coal %
oil 1%
renewables 34%</v>
      </c>
      <c r="AR70" s="48" t="str">
        <f t="shared" si="40"/>
        <v>electricity 64% 
gas 1%
coal %
oil 1%
renewables 35%</v>
      </c>
      <c r="BF70" s="48" t="str">
        <f t="shared" si="41"/>
        <v>electricity 64% 
gas %
coal %
oil 1%
renewables 35%</v>
      </c>
      <c r="BT70" s="48" t="str">
        <f t="shared" si="42"/>
        <v>electricity 64% 
gas %
coal %
oil %
renewables 35%</v>
      </c>
    </row>
    <row r="71" spans="1:72" s="48" customFormat="1" outlineLevel="1" x14ac:dyDescent="0.3">
      <c r="A71" s="48" t="str">
        <f t="shared" si="32"/>
        <v>Switzerland</v>
      </c>
      <c r="B71" s="48" t="str">
        <f t="shared" si="38"/>
        <v>electricity 8% 
gas 26%
coal %
oil 50%
renewables 17%</v>
      </c>
      <c r="C71" s="48" t="str">
        <f t="shared" si="33"/>
        <v>electricity 8% 
gas 24%
coal %
oil 45%
renewables 22%</v>
      </c>
      <c r="D71" s="48" t="str">
        <f t="shared" si="34"/>
        <v>electricity 12% 
gas 13%
coal %
oil 25%
renewables 51%</v>
      </c>
      <c r="E71" s="48" t="str">
        <f t="shared" si="35"/>
        <v>electricity 14% 
gas 9%
coal %
oil 17%
renewables 60%</v>
      </c>
      <c r="F71" s="48" t="str">
        <f t="shared" si="36"/>
        <v>electricity 19% 
gas 1%
coal %
oil 2%
renewables 78%</v>
      </c>
      <c r="P71" s="48" t="str">
        <f t="shared" si="37"/>
        <v>electricity 8% 
gas 26%
coal %
oil 50%
renewables 17%</v>
      </c>
      <c r="AD71" s="48" t="str">
        <f t="shared" si="39"/>
        <v>electricity 8% 
gas 24%
coal %
oil 45%
renewables 22%</v>
      </c>
      <c r="AR71" s="48" t="str">
        <f t="shared" si="40"/>
        <v>electricity 12% 
gas 13%
coal %
oil 25%
renewables 51%</v>
      </c>
      <c r="BF71" s="48" t="str">
        <f t="shared" si="41"/>
        <v>electricity 14% 
gas 9%
coal %
oil 17%
renewables 60%</v>
      </c>
      <c r="BT71" s="48" t="str">
        <f t="shared" si="42"/>
        <v>electricity 19% 
gas 1%
coal %
oil 2%
renewables 78%</v>
      </c>
    </row>
    <row r="72" spans="1:72" s="48" customFormat="1" ht="21.75" customHeight="1" outlineLevel="1" x14ac:dyDescent="0.3">
      <c r="A72" s="48" t="str">
        <f t="shared" si="32"/>
        <v>United Kingdom</v>
      </c>
      <c r="B72" s="48" t="str">
        <f t="shared" si="38"/>
        <v>electricity 11% 
gas 74%
coal 2%
oil 7%
renewables 5%</v>
      </c>
      <c r="C72" s="48" t="str">
        <f t="shared" si="33"/>
        <v>electricity 12% 
gas 71%
coal 2%
oil 6%
renewables 10%</v>
      </c>
      <c r="D72" s="48" t="str">
        <f t="shared" si="34"/>
        <v>electricity 16% 
gas 37%
coal %
oil 4%
renewables 43%</v>
      </c>
      <c r="E72" s="48" t="str">
        <f t="shared" si="35"/>
        <v>electricity 18% 
gas 26%
coal %
oil 2%
renewables 53%</v>
      </c>
      <c r="F72" s="48" t="str">
        <f t="shared" si="36"/>
        <v>electricity 23% 
gas 4%
coal %
oil %
renewables 73%</v>
      </c>
      <c r="P72" s="48" t="str">
        <f t="shared" si="37"/>
        <v>electricity 11% 
gas 74%
coal 2%
oil 7%
renewables 5%</v>
      </c>
      <c r="AD72" s="48" t="str">
        <f t="shared" si="39"/>
        <v>electricity 12% 
gas 71%
coal 2%
oil 6%
renewables 10%</v>
      </c>
      <c r="AR72" s="48" t="str">
        <f t="shared" si="40"/>
        <v>electricity 16% 
gas 37%
coal %
oil 4%
renewables 43%</v>
      </c>
      <c r="BF72" s="48" t="str">
        <f t="shared" si="41"/>
        <v>electricity 18% 
gas 26%
coal %
oil 2%
renewables 53%</v>
      </c>
      <c r="BT72" s="48" t="str">
        <f t="shared" si="42"/>
        <v>electricity 23% 
gas 4%
coal %
oil %
renewables 73%</v>
      </c>
    </row>
    <row r="73" spans="1:72" x14ac:dyDescent="0.3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3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3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3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3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3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AG3:AH3"/>
    <mergeCell ref="AU3:AV3"/>
    <mergeCell ref="BI3:BJ3"/>
  </mergeCells>
  <conditionalFormatting sqref="V3:AA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2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 collapsed="1"/>
    <col min="3" max="3" width="16.5546875" customWidth="1" collapsed="1"/>
    <col min="23" max="23" width="12" customWidth="1" collapsed="1"/>
    <col min="34" max="34" width="12.44140625" bestFit="1" customWidth="1" collapsed="1"/>
    <col min="35" max="35" width="9.88671875" bestFit="1" customWidth="1" collapsed="1"/>
    <col min="36" max="36" width="12.33203125" customWidth="1" collapsed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3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3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3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3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3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3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3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3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3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3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3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3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3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H34" sqref="H34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0.29229608999377521</v>
      </c>
      <c r="D2" s="46">
        <f ca="1">'gas-ff-natural'!H2</f>
        <v>0.28986028924382706</v>
      </c>
      <c r="E2" s="46">
        <f ca="1">'gas-ff-natural'!I2</f>
        <v>0.28742448849387892</v>
      </c>
      <c r="F2" s="46">
        <f ca="1">'gas-ff-natural'!J2</f>
        <v>0.28498868774393082</v>
      </c>
      <c r="G2" s="46">
        <f ca="1">'gas-ff-natural'!K2</f>
        <v>0.28255288699398268</v>
      </c>
      <c r="H2" s="46">
        <f ca="1">'gas-ff-natural'!L2</f>
        <v>0.28011708624403453</v>
      </c>
      <c r="I2" s="47">
        <f ca="1">'gas-ff-natural'!M2</f>
        <v>0.27768128549408644</v>
      </c>
      <c r="J2" s="1"/>
      <c r="K2">
        <v>1</v>
      </c>
      <c r="L2" t="s">
        <v>62</v>
      </c>
      <c r="M2" s="75">
        <f t="shared" ref="M2:S5" ca="1" si="1">AVERAGEIF($B$2:$B$117,$K2,C$2:C$117)</f>
        <v>0.33017583520364285</v>
      </c>
      <c r="N2" s="75">
        <f t="shared" ca="1" si="1"/>
        <v>0.32742436991027912</v>
      </c>
      <c r="O2" s="75">
        <f t="shared" ca="1" si="1"/>
        <v>0.32467290461691545</v>
      </c>
      <c r="P2" s="75">
        <f t="shared" ca="1" si="1"/>
        <v>0.32192143932355177</v>
      </c>
      <c r="Q2" s="75">
        <f t="shared" ca="1" si="1"/>
        <v>0.31916997403018799</v>
      </c>
      <c r="R2" s="75">
        <f t="shared" ca="1" si="1"/>
        <v>0.31641850873682431</v>
      </c>
      <c r="S2" s="75">
        <f t="shared" ca="1" si="1"/>
        <v>0.31366704344346064</v>
      </c>
    </row>
    <row r="3" spans="1:19" x14ac:dyDescent="0.3">
      <c r="A3" t="s">
        <v>1</v>
      </c>
      <c r="B3">
        <v>1</v>
      </c>
      <c r="C3" s="47">
        <f ca="1">'gas-ff-natural'!G3</f>
        <v>0.4718646793060991</v>
      </c>
      <c r="D3" s="46">
        <f ca="1">'gas-ff-natural'!H3</f>
        <v>0.46793247364521495</v>
      </c>
      <c r="E3" s="46">
        <f ca="1">'gas-ff-natural'!I3</f>
        <v>0.46400026798433081</v>
      </c>
      <c r="F3" s="46">
        <f ca="1">'gas-ff-natural'!J3</f>
        <v>0.46006806232344666</v>
      </c>
      <c r="G3" s="46">
        <f ca="1">'gas-ff-natural'!K3</f>
        <v>0.45613585666256246</v>
      </c>
      <c r="H3" s="46">
        <f ca="1">'gas-ff-natural'!L3</f>
        <v>0.45220365100167825</v>
      </c>
      <c r="I3" s="47">
        <f ca="1">'gas-ff-natural'!M3</f>
        <v>0.44827144534079411</v>
      </c>
      <c r="J3" s="1"/>
      <c r="K3">
        <v>2</v>
      </c>
      <c r="L3" t="s">
        <v>63</v>
      </c>
      <c r="M3" s="75">
        <f t="shared" ca="1" si="1"/>
        <v>0.33017583520364285</v>
      </c>
      <c r="N3" s="75">
        <f t="shared" ca="1" si="1"/>
        <v>0.30266118227000594</v>
      </c>
      <c r="O3" s="75">
        <f t="shared" ca="1" si="1"/>
        <v>0.27514652933636902</v>
      </c>
      <c r="P3" s="75">
        <f t="shared" ca="1" si="1"/>
        <v>0.2476318764027321</v>
      </c>
      <c r="Q3" s="75">
        <f t="shared" ca="1" si="1"/>
        <v>0.22011722346909521</v>
      </c>
      <c r="R3" s="75">
        <f t="shared" ca="1" si="1"/>
        <v>0.19260257053545832</v>
      </c>
      <c r="S3" s="75">
        <f t="shared" ca="1" si="1"/>
        <v>0.16508791760182143</v>
      </c>
    </row>
    <row r="4" spans="1:19" x14ac:dyDescent="0.3">
      <c r="A4" t="s">
        <v>19</v>
      </c>
      <c r="B4">
        <v>1</v>
      </c>
      <c r="C4" s="47">
        <f ca="1">'gas-ff-natural'!G4</f>
        <v>3.1759439583193411E-2</v>
      </c>
      <c r="D4" s="46">
        <f ca="1">'gas-ff-natural'!H4</f>
        <v>3.14947775866668E-2</v>
      </c>
      <c r="E4" s="46">
        <f ca="1">'gas-ff-natural'!I4</f>
        <v>3.1230115590140189E-2</v>
      </c>
      <c r="F4" s="46">
        <f ca="1">'gas-ff-natural'!J4</f>
        <v>3.0965453593613579E-2</v>
      </c>
      <c r="G4" s="46">
        <f ca="1">'gas-ff-natural'!K4</f>
        <v>3.0700791597086965E-2</v>
      </c>
      <c r="H4" s="46">
        <f ca="1">'gas-ff-natural'!L4</f>
        <v>3.0436129600560351E-2</v>
      </c>
      <c r="I4" s="47">
        <f ca="1">'gas-ff-natural'!M4</f>
        <v>3.017146760403374E-2</v>
      </c>
      <c r="J4" s="1"/>
      <c r="K4">
        <v>3</v>
      </c>
      <c r="L4" t="s">
        <v>64</v>
      </c>
      <c r="M4" s="75">
        <f t="shared" ca="1" si="1"/>
        <v>0.33017583520364285</v>
      </c>
      <c r="N4" s="75">
        <f t="shared" ca="1" si="1"/>
        <v>0.2944067863899148</v>
      </c>
      <c r="O4" s="75">
        <f t="shared" ca="1" si="1"/>
        <v>0.25863773757618685</v>
      </c>
      <c r="P4" s="75">
        <f t="shared" ca="1" si="1"/>
        <v>0.22286868876245891</v>
      </c>
      <c r="Q4" s="75">
        <f t="shared" ca="1" si="1"/>
        <v>0.18709963994873099</v>
      </c>
      <c r="R4" s="75">
        <f t="shared" ca="1" si="1"/>
        <v>0.15133059113500294</v>
      </c>
      <c r="S4" s="75">
        <f t="shared" ca="1" si="1"/>
        <v>0.115561542321275</v>
      </c>
    </row>
    <row r="5" spans="1:19" x14ac:dyDescent="0.3">
      <c r="A5" t="s">
        <v>22</v>
      </c>
      <c r="B5">
        <v>1</v>
      </c>
      <c r="C5" s="47">
        <f ca="1">'gas-ff-natural'!G5</f>
        <v>0.24050231438574443</v>
      </c>
      <c r="D5" s="46">
        <f ca="1">'gas-ff-natural'!H5</f>
        <v>0.23849812843252988</v>
      </c>
      <c r="E5" s="46">
        <f ca="1">'gas-ff-natural'!I5</f>
        <v>0.23649394247931535</v>
      </c>
      <c r="F5" s="46">
        <f ca="1">'gas-ff-natural'!J5</f>
        <v>0.23448975652610082</v>
      </c>
      <c r="G5" s="46">
        <f ca="1">'gas-ff-natural'!K5</f>
        <v>0.23248557057288627</v>
      </c>
      <c r="H5" s="46">
        <f ca="1">'gas-ff-natural'!L5</f>
        <v>0.23048138461967171</v>
      </c>
      <c r="I5" s="47">
        <f ca="1">'gas-ff-natural'!M5</f>
        <v>0.22847719866645719</v>
      </c>
      <c r="J5" s="1"/>
      <c r="K5" s="76">
        <v>4</v>
      </c>
      <c r="L5" s="76" t="s">
        <v>65</v>
      </c>
      <c r="M5" s="75">
        <f t="shared" ca="1" si="1"/>
        <v>0.33017583520364285</v>
      </c>
      <c r="N5" s="75">
        <f t="shared" ca="1" si="1"/>
        <v>0.27789799462973269</v>
      </c>
      <c r="O5" s="75">
        <f t="shared" ca="1" si="1"/>
        <v>0.22562015405582264</v>
      </c>
      <c r="P5" s="75">
        <f t="shared" ca="1" si="1"/>
        <v>0.17334231348191251</v>
      </c>
      <c r="Q5" s="75">
        <f t="shared" ca="1" si="1"/>
        <v>0.12106447290800236</v>
      </c>
      <c r="R5" s="75">
        <f t="shared" ca="1" si="1"/>
        <v>6.8786632334092268E-2</v>
      </c>
      <c r="S5" s="75">
        <f t="shared" ca="1" si="1"/>
        <v>1.6508791760182159E-2</v>
      </c>
    </row>
    <row r="6" spans="1:19" x14ac:dyDescent="0.3">
      <c r="A6" t="s">
        <v>28</v>
      </c>
      <c r="B6">
        <v>1</v>
      </c>
      <c r="C6" s="47">
        <f ca="1">'gas-ff-natural'!G6</f>
        <v>0.10416324527026102</v>
      </c>
      <c r="D6" s="46">
        <f ca="1">'gas-ff-natural'!H6</f>
        <v>0.10329521822634218</v>
      </c>
      <c r="E6" s="46">
        <f ca="1">'gas-ff-natural'!I6</f>
        <v>0.10242719118242333</v>
      </c>
      <c r="F6" s="46">
        <f ca="1">'gas-ff-natural'!J6</f>
        <v>0.10155916413850449</v>
      </c>
      <c r="G6" s="46">
        <f ca="1">'gas-ff-natural'!K6</f>
        <v>0.10069113709458564</v>
      </c>
      <c r="H6" s="46">
        <f ca="1">'gas-ff-natural'!L6</f>
        <v>9.9823110050666797E-2</v>
      </c>
      <c r="I6" s="47">
        <f ca="1">'gas-ff-natural'!M6</f>
        <v>9.8955083006747963E-2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0.35828190885043365</v>
      </c>
      <c r="D7" s="46">
        <f ca="1">'gas-ff-natural'!H7</f>
        <v>0.35529622627668001</v>
      </c>
      <c r="E7" s="46">
        <f ca="1">'gas-ff-natural'!I7</f>
        <v>0.35231054370292642</v>
      </c>
      <c r="F7" s="46">
        <f ca="1">'gas-ff-natural'!J7</f>
        <v>0.34932486112917283</v>
      </c>
      <c r="G7" s="46">
        <f ca="1">'gas-ff-natural'!K7</f>
        <v>0.34633917855541918</v>
      </c>
      <c r="H7" s="46">
        <f ca="1">'gas-ff-natural'!L7</f>
        <v>0.34335349598166554</v>
      </c>
      <c r="I7" s="47">
        <f ca="1">'gas-ff-natural'!M7</f>
        <v>0.34036781340791195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0.30501820061566709</v>
      </c>
      <c r="D8" s="46">
        <f ca="1">'gas-ff-natural'!H8</f>
        <v>0.30247638227720319</v>
      </c>
      <c r="E8" s="46">
        <f ca="1">'gas-ff-natural'!I8</f>
        <v>0.2999345639387393</v>
      </c>
      <c r="F8" s="46">
        <f ca="1">'gas-ff-natural'!J8</f>
        <v>0.2973927456002754</v>
      </c>
      <c r="G8" s="46">
        <f ca="1">'gas-ff-natural'!K8</f>
        <v>0.2948509272618115</v>
      </c>
      <c r="H8" s="46">
        <f ca="1">'gas-ff-natural'!L8</f>
        <v>0.2923091089233476</v>
      </c>
      <c r="I8" s="47">
        <f ca="1">'gas-ff-natural'!M8</f>
        <v>0.28976729058488371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0.10276406672422422</v>
      </c>
      <c r="D9" s="46">
        <f ca="1">'gas-ff-natural'!H9</f>
        <v>0.10190769950152236</v>
      </c>
      <c r="E9" s="46">
        <f ca="1">'gas-ff-natural'!I9</f>
        <v>0.10105133227882049</v>
      </c>
      <c r="F9" s="46">
        <f ca="1">'gas-ff-natural'!J9</f>
        <v>0.10019496505611862</v>
      </c>
      <c r="G9" s="46">
        <f ca="1">'gas-ff-natural'!K9</f>
        <v>9.9338597833416753E-2</v>
      </c>
      <c r="H9" s="46">
        <f ca="1">'gas-ff-natural'!L9</f>
        <v>9.8482230610714871E-2</v>
      </c>
      <c r="I9" s="47">
        <f ca="1">'gas-ff-natural'!M9</f>
        <v>9.7625863388013004E-2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1.0894490538732728E-2</v>
      </c>
      <c r="D10" s="46">
        <f ca="1">'gas-ff-natural'!H10</f>
        <v>1.0803703117576622E-2</v>
      </c>
      <c r="E10" s="46">
        <f ca="1">'gas-ff-natural'!I10</f>
        <v>1.0712915696420515E-2</v>
      </c>
      <c r="F10" s="46">
        <f ca="1">'gas-ff-natural'!J10</f>
        <v>1.062212827526441E-2</v>
      </c>
      <c r="G10" s="46">
        <f ca="1">'gas-ff-natural'!K10</f>
        <v>1.0531340854108303E-2</v>
      </c>
      <c r="H10" s="46">
        <f ca="1">'gas-ff-natural'!L10</f>
        <v>1.0440553432952197E-2</v>
      </c>
      <c r="I10" s="47">
        <f ca="1">'gas-ff-natural'!M10</f>
        <v>1.0349766011796092E-2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0.3784350850670431</v>
      </c>
      <c r="D11" s="46">
        <f ca="1">'gas-ff-natural'!H11</f>
        <v>0.37528145935815105</v>
      </c>
      <c r="E11" s="46">
        <f ca="1">'gas-ff-natural'!I11</f>
        <v>0.372127833649259</v>
      </c>
      <c r="F11" s="46">
        <f ca="1">'gas-ff-natural'!J11</f>
        <v>0.36897420794036695</v>
      </c>
      <c r="G11" s="46">
        <f ca="1">'gas-ff-natural'!K11</f>
        <v>0.36582058223147496</v>
      </c>
      <c r="H11" s="46">
        <f ca="1">'gas-ff-natural'!L11</f>
        <v>0.36266695652258296</v>
      </c>
      <c r="I11" s="47">
        <f ca="1">'gas-ff-natural'!M11</f>
        <v>0.35951333081369091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0.4741913858103588</v>
      </c>
      <c r="D12" s="46">
        <f ca="1">'gas-ff-natural'!H12</f>
        <v>0.47023979092860579</v>
      </c>
      <c r="E12" s="46">
        <f ca="1">'gas-ff-natural'!I12</f>
        <v>0.46628819604685279</v>
      </c>
      <c r="F12" s="46">
        <f ca="1">'gas-ff-natural'!J12</f>
        <v>0.46233660116509978</v>
      </c>
      <c r="G12" s="46">
        <f ca="1">'gas-ff-natural'!K12</f>
        <v>0.45838500628334677</v>
      </c>
      <c r="H12" s="46">
        <f ca="1">'gas-ff-natural'!L12</f>
        <v>0.45443341140159377</v>
      </c>
      <c r="I12" s="47">
        <f ca="1">'gas-ff-natural'!M12</f>
        <v>0.45048181651984082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7.5505780961481583E-2</v>
      </c>
      <c r="D13" s="46">
        <f ca="1">'gas-ff-natural'!H13</f>
        <v>7.4876566120135907E-2</v>
      </c>
      <c r="E13" s="46">
        <f ca="1">'gas-ff-natural'!I13</f>
        <v>7.424735127879023E-2</v>
      </c>
      <c r="F13" s="46">
        <f ca="1">'gas-ff-natural'!J13</f>
        <v>7.3618136437444553E-2</v>
      </c>
      <c r="G13" s="46">
        <f ca="1">'gas-ff-natural'!K13</f>
        <v>7.2988921596098863E-2</v>
      </c>
      <c r="H13" s="46">
        <f ca="1">'gas-ff-natural'!L13</f>
        <v>7.2359706754753172E-2</v>
      </c>
      <c r="I13" s="47">
        <f ca="1">'gas-ff-natural'!M13</f>
        <v>7.1730491913407496E-2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0.48054032528518653</v>
      </c>
      <c r="D14" s="46">
        <f ca="1">'gas-ff-natural'!H14</f>
        <v>0.47653582257447663</v>
      </c>
      <c r="E14" s="46">
        <f ca="1">'gas-ff-natural'!I14</f>
        <v>0.47253131986376673</v>
      </c>
      <c r="F14" s="46">
        <f ca="1">'gas-ff-natural'!J14</f>
        <v>0.46852681715305683</v>
      </c>
      <c r="G14" s="46">
        <f ca="1">'gas-ff-natural'!K14</f>
        <v>0.46452231444234693</v>
      </c>
      <c r="H14" s="46">
        <f ca="1">'gas-ff-natural'!L14</f>
        <v>0.46051781173163708</v>
      </c>
      <c r="I14" s="47">
        <f ca="1">'gas-ff-natural'!M14</f>
        <v>0.45651330902092718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0.26020312953430019</v>
      </c>
      <c r="D15" s="46">
        <f ca="1">'gas-ff-natural'!H15</f>
        <v>0.25803477012151438</v>
      </c>
      <c r="E15" s="46">
        <f ca="1">'gas-ff-natural'!I15</f>
        <v>0.25586641070872851</v>
      </c>
      <c r="F15" s="46">
        <f ca="1">'gas-ff-natural'!J15</f>
        <v>0.25369805129594269</v>
      </c>
      <c r="G15" s="46">
        <f ca="1">'gas-ff-natural'!K15</f>
        <v>0.25152969188315688</v>
      </c>
      <c r="H15" s="46">
        <f ca="1">'gas-ff-natural'!L15</f>
        <v>0.24936133247037101</v>
      </c>
      <c r="I15" s="47">
        <f ca="1">'gas-ff-natural'!M15</f>
        <v>0.24719297305758517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0.65158628779581818</v>
      </c>
      <c r="D16" s="46">
        <f ca="1">'gas-ff-natural'!H16</f>
        <v>0.64615640206418634</v>
      </c>
      <c r="E16" s="46">
        <f ca="1">'gas-ff-natural'!I16</f>
        <v>0.64072651633255451</v>
      </c>
      <c r="F16" s="46">
        <f ca="1">'gas-ff-natural'!J16</f>
        <v>0.63529663060092267</v>
      </c>
      <c r="G16" s="46">
        <f ca="1">'gas-ff-natural'!K16</f>
        <v>0.62986674486929084</v>
      </c>
      <c r="H16" s="46">
        <f ca="1">'gas-ff-natural'!L16</f>
        <v>0.62443685913765901</v>
      </c>
      <c r="I16" s="47">
        <f ca="1">'gas-ff-natural'!M16</f>
        <v>0.61900697340602728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0.13033450838953478</v>
      </c>
      <c r="D17" s="46">
        <f ca="1">'gas-ff-natural'!H17</f>
        <v>0.12924838748628867</v>
      </c>
      <c r="E17" s="46">
        <f ca="1">'gas-ff-natural'!I17</f>
        <v>0.12816226658304253</v>
      </c>
      <c r="F17" s="46">
        <f ca="1">'gas-ff-natural'!J17</f>
        <v>0.12707614567979642</v>
      </c>
      <c r="G17" s="46">
        <f ca="1">'gas-ff-natural'!K17</f>
        <v>0.1259900247765503</v>
      </c>
      <c r="H17" s="46">
        <f ca="1">'gas-ff-natural'!L17</f>
        <v>0.12490390387330416</v>
      </c>
      <c r="I17" s="47">
        <f ca="1">'gas-ff-natural'!M17</f>
        <v>0.12381778297005804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0.1457304933468517</v>
      </c>
      <c r="D18" s="46">
        <f ca="1">'gas-ff-natural'!H18</f>
        <v>0.14451607256896126</v>
      </c>
      <c r="E18" s="46">
        <f ca="1">'gas-ff-natural'!I18</f>
        <v>0.14330165179107082</v>
      </c>
      <c r="F18" s="46">
        <f ca="1">'gas-ff-natural'!J18</f>
        <v>0.14208723101318038</v>
      </c>
      <c r="G18" s="46">
        <f ca="1">'gas-ff-natural'!K18</f>
        <v>0.14087281023528997</v>
      </c>
      <c r="H18" s="46">
        <f ca="1">'gas-ff-natural'!L18</f>
        <v>0.13965838945739956</v>
      </c>
      <c r="I18" s="47">
        <f ca="1">'gas-ff-natural'!M18</f>
        <v>0.13844396867950912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0.46362964679966079</v>
      </c>
      <c r="D19" s="46">
        <f ca="1">'gas-ff-natural'!H19</f>
        <v>0.45976606640966361</v>
      </c>
      <c r="E19" s="46">
        <f ca="1">'gas-ff-natural'!I19</f>
        <v>0.45590248601966643</v>
      </c>
      <c r="F19" s="46">
        <f ca="1">'gas-ff-natural'!J19</f>
        <v>0.45203890562966925</v>
      </c>
      <c r="G19" s="46">
        <f ca="1">'gas-ff-natural'!K19</f>
        <v>0.44817532523967207</v>
      </c>
      <c r="H19" s="46">
        <f ca="1">'gas-ff-natural'!L19</f>
        <v>0.44431174484967489</v>
      </c>
      <c r="I19" s="47">
        <f ca="1">'gas-ff-natural'!M19</f>
        <v>0.44044816445967772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0.5519577783557843</v>
      </c>
      <c r="D20" s="46">
        <f ca="1">'gas-ff-natural'!H20</f>
        <v>0.54735813020281943</v>
      </c>
      <c r="E20" s="46">
        <f ca="1">'gas-ff-natural'!I20</f>
        <v>0.54275848204985455</v>
      </c>
      <c r="F20" s="46">
        <f ca="1">'gas-ff-natural'!J20</f>
        <v>0.53815883389688968</v>
      </c>
      <c r="G20" s="46">
        <f ca="1">'gas-ff-natural'!K20</f>
        <v>0.5335591857439248</v>
      </c>
      <c r="H20" s="46">
        <f ca="1">'gas-ff-natural'!L20</f>
        <v>0.52895953759095993</v>
      </c>
      <c r="I20" s="47">
        <f ca="1">'gas-ff-natural'!M20</f>
        <v>0.52435988943799505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0.90171791155921599</v>
      </c>
      <c r="D21" s="46">
        <f ca="1">'gas-ff-natural'!H21</f>
        <v>0.89420359562955587</v>
      </c>
      <c r="E21" s="46">
        <f ca="1">'gas-ff-natural'!I21</f>
        <v>0.88668927969989575</v>
      </c>
      <c r="F21" s="46">
        <f ca="1">'gas-ff-natural'!J21</f>
        <v>0.87917496377023563</v>
      </c>
      <c r="G21" s="46">
        <f ca="1">'gas-ff-natural'!K21</f>
        <v>0.87166064784057551</v>
      </c>
      <c r="H21" s="46">
        <f ca="1">'gas-ff-natural'!L21</f>
        <v>0.86414633191091528</v>
      </c>
      <c r="I21" s="47">
        <f ca="1">'gas-ff-natural'!M21</f>
        <v>0.85663201598125516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0.23924458332145268</v>
      </c>
      <c r="D22" s="46">
        <f ca="1">'gas-ff-natural'!H22</f>
        <v>0.23725087846044057</v>
      </c>
      <c r="E22" s="46">
        <f ca="1">'gas-ff-natural'!I22</f>
        <v>0.23525717359942847</v>
      </c>
      <c r="F22" s="46">
        <f ca="1">'gas-ff-natural'!J22</f>
        <v>0.23326346873841636</v>
      </c>
      <c r="G22" s="46">
        <f ca="1">'gas-ff-natural'!K22</f>
        <v>0.23126976387740425</v>
      </c>
      <c r="H22" s="46">
        <f ca="1">'gas-ff-natural'!L22</f>
        <v>0.22927605901639214</v>
      </c>
      <c r="I22" s="47">
        <f ca="1">'gas-ff-natural'!M22</f>
        <v>0.22728235415538003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0.17041135544060448</v>
      </c>
      <c r="D23" s="46">
        <f ca="1">'gas-ff-natural'!H23</f>
        <v>0.16899126081193278</v>
      </c>
      <c r="E23" s="46">
        <f ca="1">'gas-ff-natural'!I23</f>
        <v>0.16757116618326107</v>
      </c>
      <c r="F23" s="46">
        <f ca="1">'gas-ff-natural'!J23</f>
        <v>0.16615107155458936</v>
      </c>
      <c r="G23" s="46">
        <f ca="1">'gas-ff-natural'!K23</f>
        <v>0.16473097692591765</v>
      </c>
      <c r="H23" s="46">
        <f ca="1">'gas-ff-natural'!L23</f>
        <v>0.16331088229724594</v>
      </c>
      <c r="I23" s="47">
        <f ca="1">'gas-ff-natural'!M23</f>
        <v>0.16189078766857426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0.41314559928412281</v>
      </c>
      <c r="D24" s="46">
        <f ca="1">'gas-ff-natural'!H24</f>
        <v>0.40970271929008845</v>
      </c>
      <c r="E24" s="46">
        <f ca="1">'gas-ff-natural'!I24</f>
        <v>0.40625983929605408</v>
      </c>
      <c r="F24" s="46">
        <f ca="1">'gas-ff-natural'!J24</f>
        <v>0.40281695930201972</v>
      </c>
      <c r="G24" s="46">
        <f ca="1">'gas-ff-natural'!K24</f>
        <v>0.39937407930798535</v>
      </c>
      <c r="H24" s="46">
        <f ca="1">'gas-ff-natural'!L24</f>
        <v>0.39593119931395104</v>
      </c>
      <c r="I24" s="47">
        <f ca="1">'gas-ff-natural'!M24</f>
        <v>0.39248831931991668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0.85104303364916811</v>
      </c>
      <c r="D25" s="46">
        <f ca="1">'gas-ff-natural'!H25</f>
        <v>0.84395100836875836</v>
      </c>
      <c r="E25" s="46">
        <f ca="1">'gas-ff-natural'!I25</f>
        <v>0.83685898308834861</v>
      </c>
      <c r="F25" s="46">
        <f ca="1">'gas-ff-natural'!J25</f>
        <v>0.82976695780793885</v>
      </c>
      <c r="G25" s="46">
        <f ca="1">'gas-ff-natural'!K25</f>
        <v>0.8226749325275291</v>
      </c>
      <c r="H25" s="46">
        <f ca="1">'gas-ff-natural'!L25</f>
        <v>0.81558290724711946</v>
      </c>
      <c r="I25" s="47">
        <f ca="1">'gas-ff-natural'!M25</f>
        <v>0.80849088196670971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0.12692161450912148</v>
      </c>
      <c r="D26" s="46">
        <f ca="1">'gas-ff-natural'!H26</f>
        <v>0.12586393438821214</v>
      </c>
      <c r="E26" s="46">
        <f ca="1">'gas-ff-natural'!I26</f>
        <v>0.1248062542673028</v>
      </c>
      <c r="F26" s="46">
        <f ca="1">'gas-ff-natural'!J26</f>
        <v>0.12374857414639345</v>
      </c>
      <c r="G26" s="46">
        <f ca="1">'gas-ff-natural'!K26</f>
        <v>0.12269089402548411</v>
      </c>
      <c r="H26" s="46">
        <f ca="1">'gas-ff-natural'!L26</f>
        <v>0.12163321390457477</v>
      </c>
      <c r="I26" s="47">
        <f ca="1">'gas-ff-natural'!M26</f>
        <v>0.12057553378366541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0.33347622752148715</v>
      </c>
      <c r="D27" s="46">
        <f ca="1">'gas-ff-natural'!H27</f>
        <v>0.33069725895880808</v>
      </c>
      <c r="E27" s="46">
        <f ca="1">'gas-ff-natural'!I27</f>
        <v>0.32791829039612902</v>
      </c>
      <c r="F27" s="46">
        <f ca="1">'gas-ff-natural'!J27</f>
        <v>0.32513932183344996</v>
      </c>
      <c r="G27" s="46">
        <f ca="1">'gas-ff-natural'!K27</f>
        <v>0.32236035327077089</v>
      </c>
      <c r="H27" s="46">
        <f ca="1">'gas-ff-natural'!L27</f>
        <v>0.31958138470809183</v>
      </c>
      <c r="I27" s="47">
        <f ca="1">'gas-ff-natural'!M27</f>
        <v>0.31680241614541277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1.1445573504387156E-2</v>
      </c>
      <c r="D28" s="46">
        <f ca="1">'gas-ff-natural'!H28</f>
        <v>1.135019372518393E-2</v>
      </c>
      <c r="E28" s="46">
        <f ca="1">'gas-ff-natural'!I28</f>
        <v>1.1254813945980704E-2</v>
      </c>
      <c r="F28" s="46">
        <f ca="1">'gas-ff-natural'!J28</f>
        <v>1.1159434166777477E-2</v>
      </c>
      <c r="G28" s="46">
        <f ca="1">'gas-ff-natural'!K28</f>
        <v>1.1064054387574251E-2</v>
      </c>
      <c r="H28" s="46">
        <f ca="1">'gas-ff-natural'!L28</f>
        <v>1.0968674608371025E-2</v>
      </c>
      <c r="I28" s="47">
        <f ca="1">'gas-ff-natural'!M28</f>
        <v>1.0873294829167797E-2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0.25512800383536571</v>
      </c>
      <c r="D29" s="46">
        <f ca="1">'gas-ff-natural'!H29</f>
        <v>0.25300193713673769</v>
      </c>
      <c r="E29" s="46">
        <f ca="1">'gas-ff-natural'!I29</f>
        <v>0.25087587043810966</v>
      </c>
      <c r="F29" s="46">
        <f ca="1">'gas-ff-natural'!J29</f>
        <v>0.24874980373948161</v>
      </c>
      <c r="G29" s="46">
        <f ca="1">'gas-ff-natural'!K29</f>
        <v>0.24662373704085355</v>
      </c>
      <c r="H29" s="46">
        <f ca="1">'gas-ff-natural'!L29</f>
        <v>0.24449767034222547</v>
      </c>
      <c r="I29" s="47">
        <f ca="1">'gas-ff-natural'!M29</f>
        <v>0.24237160364359742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0.74290646166656549</v>
      </c>
      <c r="D30" s="46">
        <f ca="1">'gas-ff-natural'!H30</f>
        <v>0.73671557448601077</v>
      </c>
      <c r="E30" s="46">
        <f ca="1">'gas-ff-natural'!I30</f>
        <v>0.73052468730545606</v>
      </c>
      <c r="F30" s="46">
        <f ca="1">'gas-ff-natural'!J30</f>
        <v>0.72433380012490134</v>
      </c>
      <c r="G30" s="46">
        <f ca="1">'gas-ff-natural'!K30</f>
        <v>0.71814291294434662</v>
      </c>
      <c r="H30" s="46">
        <f ca="1">'gas-ff-natural'!L30</f>
        <v>0.71195202576379191</v>
      </c>
      <c r="I30" s="47">
        <f ca="1">'gas-ff-natural'!M30</f>
        <v>0.70576113858323719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0.29229608999377521</v>
      </c>
      <c r="D31" s="46">
        <f ca="1">'gas-ff-natural'!H31</f>
        <v>0.26793808249429396</v>
      </c>
      <c r="E31" s="46">
        <f ca="1">'gas-ff-natural'!I31</f>
        <v>0.24358007499481268</v>
      </c>
      <c r="F31" s="46">
        <f ca="1">'gas-ff-natural'!J31</f>
        <v>0.21922206749533141</v>
      </c>
      <c r="G31" s="46">
        <f ca="1">'gas-ff-natural'!K31</f>
        <v>0.19486405999585013</v>
      </c>
      <c r="H31" s="46">
        <f ca="1">'gas-ff-natural'!L31</f>
        <v>0.17050605249636885</v>
      </c>
      <c r="I31" s="47">
        <f ca="1">'gas-ff-natural'!M31</f>
        <v>0.1461480449968876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0.4718646793060991</v>
      </c>
      <c r="D32" s="46">
        <f ca="1">'gas-ff-natural'!H32</f>
        <v>0.43254262269725752</v>
      </c>
      <c r="E32" s="46">
        <f ca="1">'gas-ff-natural'!I32</f>
        <v>0.39322056608841593</v>
      </c>
      <c r="F32" s="46">
        <f ca="1">'gas-ff-natural'!J32</f>
        <v>0.35389850947957435</v>
      </c>
      <c r="G32" s="46">
        <f ca="1">'gas-ff-natural'!K32</f>
        <v>0.31457645287073277</v>
      </c>
      <c r="H32" s="46">
        <f ca="1">'gas-ff-natural'!L32</f>
        <v>0.27525439626189119</v>
      </c>
      <c r="I32" s="47">
        <f ca="1">'gas-ff-natural'!M32</f>
        <v>0.23593233965304955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3.1759439583193411E-2</v>
      </c>
      <c r="D33" s="46">
        <f ca="1">'gas-ff-natural'!H33</f>
        <v>2.9112819617927294E-2</v>
      </c>
      <c r="E33" s="46">
        <f ca="1">'gas-ff-natural'!I33</f>
        <v>2.6466199652661178E-2</v>
      </c>
      <c r="F33" s="46">
        <f ca="1">'gas-ff-natural'!J33</f>
        <v>2.3819579687395058E-2</v>
      </c>
      <c r="G33" s="46">
        <f ca="1">'gas-ff-natural'!K33</f>
        <v>2.1172959722128942E-2</v>
      </c>
      <c r="H33" s="46">
        <f ca="1">'gas-ff-natural'!L33</f>
        <v>1.8526339756862825E-2</v>
      </c>
      <c r="I33" s="47">
        <f ca="1">'gas-ff-natural'!M33</f>
        <v>1.5879719791596705E-2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0.24050231438574443</v>
      </c>
      <c r="D34" s="46">
        <f ca="1">'gas-ff-natural'!H34</f>
        <v>0.22046045485359905</v>
      </c>
      <c r="E34" s="46">
        <f ca="1">'gas-ff-natural'!I34</f>
        <v>0.20041859532145367</v>
      </c>
      <c r="F34" s="46">
        <f ca="1">'gas-ff-natural'!J34</f>
        <v>0.1803767357893083</v>
      </c>
      <c r="G34" s="46">
        <f ca="1">'gas-ff-natural'!K34</f>
        <v>0.16033487625716294</v>
      </c>
      <c r="H34" s="46">
        <f ca="1">'gas-ff-natural'!L34</f>
        <v>0.14029301672501759</v>
      </c>
      <c r="I34" s="47">
        <f ca="1">'gas-ff-natural'!M34</f>
        <v>0.12025115719287222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0.10416324527026102</v>
      </c>
      <c r="D35" s="46">
        <f ca="1">'gas-ff-natural'!H35</f>
        <v>9.5482974831072598E-2</v>
      </c>
      <c r="E35" s="46">
        <f ca="1">'gas-ff-natural'!I35</f>
        <v>8.6802704391884172E-2</v>
      </c>
      <c r="F35" s="46">
        <f ca="1">'gas-ff-natural'!J35</f>
        <v>7.8122433952695761E-2</v>
      </c>
      <c r="G35" s="46">
        <f ca="1">'gas-ff-natural'!K35</f>
        <v>6.9442163513507349E-2</v>
      </c>
      <c r="H35" s="46">
        <f ca="1">'gas-ff-natural'!L35</f>
        <v>6.076189307431893E-2</v>
      </c>
      <c r="I35" s="47">
        <f ca="1">'gas-ff-natural'!M35</f>
        <v>5.2081622635130512E-2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0.35828190885043365</v>
      </c>
      <c r="D36" s="46">
        <f ca="1">'gas-ff-natural'!H36</f>
        <v>0.32842508311289753</v>
      </c>
      <c r="E36" s="46">
        <f ca="1">'gas-ff-natural'!I36</f>
        <v>0.29856825737536141</v>
      </c>
      <c r="F36" s="46">
        <f ca="1">'gas-ff-natural'!J36</f>
        <v>0.26871143163782529</v>
      </c>
      <c r="G36" s="46">
        <f ca="1">'gas-ff-natural'!K36</f>
        <v>0.23885460590028915</v>
      </c>
      <c r="H36" s="46">
        <f ca="1">'gas-ff-natural'!L36</f>
        <v>0.20899778016275297</v>
      </c>
      <c r="I36" s="47">
        <f ca="1">'gas-ff-natural'!M36</f>
        <v>0.17914095442521683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0.30501820061566709</v>
      </c>
      <c r="D37" s="46">
        <f ca="1">'gas-ff-natural'!H37</f>
        <v>0.27960001723102818</v>
      </c>
      <c r="E37" s="46">
        <f ca="1">'gas-ff-natural'!I37</f>
        <v>0.25418183384638926</v>
      </c>
      <c r="F37" s="46">
        <f ca="1">'gas-ff-natural'!J37</f>
        <v>0.22876365046175035</v>
      </c>
      <c r="G37" s="46">
        <f ca="1">'gas-ff-natural'!K37</f>
        <v>0.2033454670771114</v>
      </c>
      <c r="H37" s="46">
        <f ca="1">'gas-ff-natural'!L37</f>
        <v>0.17792728369247249</v>
      </c>
      <c r="I37" s="47">
        <f ca="1">'gas-ff-natural'!M37</f>
        <v>0.15250910030783354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0.10276406672422422</v>
      </c>
      <c r="D38" s="46">
        <f ca="1">'gas-ff-natural'!H38</f>
        <v>9.4200394497205533E-2</v>
      </c>
      <c r="E38" s="46">
        <f ca="1">'gas-ff-natural'!I38</f>
        <v>8.5636722270186844E-2</v>
      </c>
      <c r="F38" s="46">
        <f ca="1">'gas-ff-natural'!J38</f>
        <v>7.7073050043168168E-2</v>
      </c>
      <c r="G38" s="46">
        <f ca="1">'gas-ff-natural'!K38</f>
        <v>6.8509377816149478E-2</v>
      </c>
      <c r="H38" s="46">
        <f ca="1">'gas-ff-natural'!L38</f>
        <v>5.9945705589130795E-2</v>
      </c>
      <c r="I38" s="47">
        <f ca="1">'gas-ff-natural'!M38</f>
        <v>5.1382033362112112E-2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1.0894490538732728E-2</v>
      </c>
      <c r="D39" s="46">
        <f ca="1">'gas-ff-natural'!H39</f>
        <v>9.9866163271716667E-3</v>
      </c>
      <c r="E39" s="46">
        <f ca="1">'gas-ff-natural'!I39</f>
        <v>9.0787421156106069E-3</v>
      </c>
      <c r="F39" s="46">
        <f ca="1">'gas-ff-natural'!J39</f>
        <v>8.1708679040495454E-3</v>
      </c>
      <c r="G39" s="46">
        <f ca="1">'gas-ff-natural'!K39</f>
        <v>7.2629936924884847E-3</v>
      </c>
      <c r="H39" s="46">
        <f ca="1">'gas-ff-natural'!L39</f>
        <v>6.3551194809274248E-3</v>
      </c>
      <c r="I39" s="47">
        <f ca="1">'gas-ff-natural'!M39</f>
        <v>5.4472452693663641E-3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0.3784350850670431</v>
      </c>
      <c r="D40" s="46">
        <f ca="1">'gas-ff-natural'!H40</f>
        <v>0.34689882797812283</v>
      </c>
      <c r="E40" s="46">
        <f ca="1">'gas-ff-natural'!I40</f>
        <v>0.31536257088920255</v>
      </c>
      <c r="F40" s="46">
        <f ca="1">'gas-ff-natural'!J40</f>
        <v>0.28382631380028228</v>
      </c>
      <c r="G40" s="46">
        <f ca="1">'gas-ff-natural'!K40</f>
        <v>0.25229005671136207</v>
      </c>
      <c r="H40" s="46">
        <f ca="1">'gas-ff-natural'!L40</f>
        <v>0.22075379962244179</v>
      </c>
      <c r="I40" s="47">
        <f ca="1">'gas-ff-natural'!M40</f>
        <v>0.18921754253352155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0.4741913858103588</v>
      </c>
      <c r="D41" s="46">
        <f ca="1">'gas-ff-natural'!H41</f>
        <v>0.4346754369928289</v>
      </c>
      <c r="E41" s="46">
        <f ca="1">'gas-ff-natural'!I41</f>
        <v>0.395159488175299</v>
      </c>
      <c r="F41" s="46">
        <f ca="1">'gas-ff-natural'!J41</f>
        <v>0.3556435393577691</v>
      </c>
      <c r="G41" s="46">
        <f ca="1">'gas-ff-natural'!K41</f>
        <v>0.3161275905402392</v>
      </c>
      <c r="H41" s="46">
        <f ca="1">'gas-ff-natural'!L41</f>
        <v>0.2766116417227093</v>
      </c>
      <c r="I41" s="47">
        <f ca="1">'gas-ff-natural'!M41</f>
        <v>0.2370956929051794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7.5505780961481583E-2</v>
      </c>
      <c r="D42" s="46">
        <f ca="1">'gas-ff-natural'!H42</f>
        <v>6.9213632548024789E-2</v>
      </c>
      <c r="E42" s="46">
        <f ca="1">'gas-ff-natural'!I42</f>
        <v>6.2921484134567995E-2</v>
      </c>
      <c r="F42" s="46">
        <f ca="1">'gas-ff-natural'!J42</f>
        <v>5.6629335721111194E-2</v>
      </c>
      <c r="G42" s="46">
        <f ca="1">'gas-ff-natural'!K42</f>
        <v>5.0337187307654394E-2</v>
      </c>
      <c r="H42" s="46">
        <f ca="1">'gas-ff-natural'!L42</f>
        <v>4.4045038894197593E-2</v>
      </c>
      <c r="I42" s="47">
        <f ca="1">'gas-ff-natural'!M42</f>
        <v>3.7752890480740792E-2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0.48054032528518653</v>
      </c>
      <c r="D43" s="46">
        <f ca="1">'gas-ff-natural'!H43</f>
        <v>0.44049529817808764</v>
      </c>
      <c r="E43" s="46">
        <f ca="1">'gas-ff-natural'!I43</f>
        <v>0.40045027107098874</v>
      </c>
      <c r="F43" s="46">
        <f ca="1">'gas-ff-natural'!J43</f>
        <v>0.36040524396388984</v>
      </c>
      <c r="G43" s="46">
        <f ca="1">'gas-ff-natural'!K43</f>
        <v>0.320360216856791</v>
      </c>
      <c r="H43" s="46">
        <f ca="1">'gas-ff-natural'!L43</f>
        <v>0.28031518974969216</v>
      </c>
      <c r="I43" s="47">
        <f ca="1">'gas-ff-natural'!M43</f>
        <v>0.24027016264259327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0.26020312953430019</v>
      </c>
      <c r="D44" s="46">
        <f ca="1">'gas-ff-natural'!H44</f>
        <v>0.23851953540644183</v>
      </c>
      <c r="E44" s="46">
        <f ca="1">'gas-ff-natural'!I44</f>
        <v>0.21683594127858349</v>
      </c>
      <c r="F44" s="46">
        <f ca="1">'gas-ff-natural'!J44</f>
        <v>0.19515234715072516</v>
      </c>
      <c r="G44" s="46">
        <f ca="1">'gas-ff-natural'!K44</f>
        <v>0.1734687530228668</v>
      </c>
      <c r="H44" s="46">
        <f ca="1">'gas-ff-natural'!L44</f>
        <v>0.15178515889500843</v>
      </c>
      <c r="I44" s="47">
        <f ca="1">'gas-ff-natural'!M44</f>
        <v>0.1301015647671501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0.65158628779581818</v>
      </c>
      <c r="D45" s="46">
        <f ca="1">'gas-ff-natural'!H45</f>
        <v>0.59728743047949995</v>
      </c>
      <c r="E45" s="46">
        <f ca="1">'gas-ff-natural'!I45</f>
        <v>0.54298857316318183</v>
      </c>
      <c r="F45" s="46">
        <f ca="1">'gas-ff-natural'!J45</f>
        <v>0.48868971584686366</v>
      </c>
      <c r="G45" s="46">
        <f ca="1">'gas-ff-natural'!K45</f>
        <v>0.43439085853054549</v>
      </c>
      <c r="H45" s="46">
        <f ca="1">'gas-ff-natural'!L45</f>
        <v>0.38009200121422726</v>
      </c>
      <c r="I45" s="47">
        <f ca="1">'gas-ff-natural'!M45</f>
        <v>0.32579314389790909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0.13033450838953478</v>
      </c>
      <c r="D46" s="46">
        <f ca="1">'gas-ff-natural'!H46</f>
        <v>0.11947329935707354</v>
      </c>
      <c r="E46" s="46">
        <f ca="1">'gas-ff-natural'!I46</f>
        <v>0.10861209032461232</v>
      </c>
      <c r="F46" s="46">
        <f ca="1">'gas-ff-natural'!J46</f>
        <v>9.7750881292151093E-2</v>
      </c>
      <c r="G46" s="46">
        <f ca="1">'gas-ff-natural'!K46</f>
        <v>8.6889672259689854E-2</v>
      </c>
      <c r="H46" s="46">
        <f ca="1">'gas-ff-natural'!L46</f>
        <v>7.6028463227228615E-2</v>
      </c>
      <c r="I46" s="47">
        <f ca="1">'gas-ff-natural'!M46</f>
        <v>6.5167254194767391E-2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0.1457304933468517</v>
      </c>
      <c r="D47" s="46">
        <f ca="1">'gas-ff-natural'!H47</f>
        <v>0.13358628556794738</v>
      </c>
      <c r="E47" s="46">
        <f ca="1">'gas-ff-natural'!I47</f>
        <v>0.12144207778904308</v>
      </c>
      <c r="F47" s="46">
        <f ca="1">'gas-ff-natural'!J47</f>
        <v>0.10929787001013877</v>
      </c>
      <c r="G47" s="46">
        <f ca="1">'gas-ff-natural'!K47</f>
        <v>9.7153662231234464E-2</v>
      </c>
      <c r="H47" s="46">
        <f ca="1">'gas-ff-natural'!L47</f>
        <v>8.5009454452330158E-2</v>
      </c>
      <c r="I47" s="47">
        <f ca="1">'gas-ff-natural'!M47</f>
        <v>7.2865246673425851E-2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0.46362964679966079</v>
      </c>
      <c r="D48" s="46">
        <f ca="1">'gas-ff-natural'!H48</f>
        <v>0.42499384289968906</v>
      </c>
      <c r="E48" s="46">
        <f ca="1">'gas-ff-natural'!I48</f>
        <v>0.38635803899971732</v>
      </c>
      <c r="F48" s="46">
        <f ca="1">'gas-ff-natural'!J48</f>
        <v>0.34772223509974559</v>
      </c>
      <c r="G48" s="46">
        <f ca="1">'gas-ff-natural'!K48</f>
        <v>0.30908643119977386</v>
      </c>
      <c r="H48" s="46">
        <f ca="1">'gas-ff-natural'!L48</f>
        <v>0.27045062729980213</v>
      </c>
      <c r="I48" s="47">
        <f ca="1">'gas-ff-natural'!M48</f>
        <v>0.23181482339983039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0.5519577783557843</v>
      </c>
      <c r="D49" s="46">
        <f ca="1">'gas-ff-natural'!H49</f>
        <v>0.50596129682613566</v>
      </c>
      <c r="E49" s="46">
        <f ca="1">'gas-ff-natural'!I49</f>
        <v>0.45996481529648697</v>
      </c>
      <c r="F49" s="46">
        <f ca="1">'gas-ff-natural'!J49</f>
        <v>0.41396833376683828</v>
      </c>
      <c r="G49" s="46">
        <f ca="1">'gas-ff-natural'!K49</f>
        <v>0.36797185223718959</v>
      </c>
      <c r="H49" s="46">
        <f ca="1">'gas-ff-natural'!L49</f>
        <v>0.3219753707075409</v>
      </c>
      <c r="I49" s="47">
        <f ca="1">'gas-ff-natural'!M49</f>
        <v>0.27597888917789215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0.90171791155921599</v>
      </c>
      <c r="D50" s="46">
        <f ca="1">'gas-ff-natural'!H50</f>
        <v>0.82657475226261468</v>
      </c>
      <c r="E50" s="46">
        <f ca="1">'gas-ff-natural'!I50</f>
        <v>0.75143159296601336</v>
      </c>
      <c r="F50" s="46">
        <f ca="1">'gas-ff-natural'!J50</f>
        <v>0.67628843366941205</v>
      </c>
      <c r="G50" s="46">
        <f ca="1">'gas-ff-natural'!K50</f>
        <v>0.60114527437281073</v>
      </c>
      <c r="H50" s="46">
        <f ca="1">'gas-ff-natural'!L50</f>
        <v>0.52600211507620931</v>
      </c>
      <c r="I50" s="47">
        <f ca="1">'gas-ff-natural'!M50</f>
        <v>0.45085895577960799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0.23924458332145268</v>
      </c>
      <c r="D51" s="46">
        <f ca="1">'gas-ff-natural'!H51</f>
        <v>0.21930753471133163</v>
      </c>
      <c r="E51" s="46">
        <f ca="1">'gas-ff-natural'!I51</f>
        <v>0.19937048610121058</v>
      </c>
      <c r="F51" s="46">
        <f ca="1">'gas-ff-natural'!J51</f>
        <v>0.17943343749108953</v>
      </c>
      <c r="G51" s="46">
        <f ca="1">'gas-ff-natural'!K51</f>
        <v>0.15949638888096845</v>
      </c>
      <c r="H51" s="46">
        <f ca="1">'gas-ff-natural'!L51</f>
        <v>0.1395593402708474</v>
      </c>
      <c r="I51" s="47">
        <f ca="1">'gas-ff-natural'!M51</f>
        <v>0.11962229166072634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0.17041135544060448</v>
      </c>
      <c r="D52" s="46">
        <f ca="1">'gas-ff-natural'!H52</f>
        <v>0.15621040915388745</v>
      </c>
      <c r="E52" s="46">
        <f ca="1">'gas-ff-natural'!I52</f>
        <v>0.14200946286717042</v>
      </c>
      <c r="F52" s="46">
        <f ca="1">'gas-ff-natural'!J52</f>
        <v>0.12780851658045339</v>
      </c>
      <c r="G52" s="46">
        <f ca="1">'gas-ff-natural'!K52</f>
        <v>0.11360757029373635</v>
      </c>
      <c r="H52" s="46">
        <f ca="1">'gas-ff-natural'!L52</f>
        <v>9.9406624007019287E-2</v>
      </c>
      <c r="I52" s="47">
        <f ca="1">'gas-ff-natural'!M52</f>
        <v>8.5205677720302242E-2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0.41314559928412281</v>
      </c>
      <c r="D53" s="46">
        <f ca="1">'gas-ff-natural'!H53</f>
        <v>0.37871679934377922</v>
      </c>
      <c r="E53" s="46">
        <f ca="1">'gas-ff-natural'!I53</f>
        <v>0.34428799940343568</v>
      </c>
      <c r="F53" s="46">
        <f ca="1">'gas-ff-natural'!J53</f>
        <v>0.30985919946309209</v>
      </c>
      <c r="G53" s="46">
        <f ca="1">'gas-ff-natural'!K53</f>
        <v>0.2754303995227485</v>
      </c>
      <c r="H53" s="46">
        <f ca="1">'gas-ff-natural'!L53</f>
        <v>0.24100159958240497</v>
      </c>
      <c r="I53" s="47">
        <f ca="1">'gas-ff-natural'!M53</f>
        <v>0.20657279964206141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0.85104303364916811</v>
      </c>
      <c r="D54" s="46">
        <f ca="1">'gas-ff-natural'!H54</f>
        <v>0.78012278084507081</v>
      </c>
      <c r="E54" s="46">
        <f ca="1">'gas-ff-natural'!I54</f>
        <v>0.7092025280409735</v>
      </c>
      <c r="F54" s="46">
        <f ca="1">'gas-ff-natural'!J54</f>
        <v>0.6382822752368762</v>
      </c>
      <c r="G54" s="46">
        <f ca="1">'gas-ff-natural'!K54</f>
        <v>0.56736202243277878</v>
      </c>
      <c r="H54" s="46">
        <f ca="1">'gas-ff-natural'!L54</f>
        <v>0.49644176962868142</v>
      </c>
      <c r="I54" s="47">
        <f ca="1">'gas-ff-natural'!M54</f>
        <v>0.42552151682458406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0.12692161450912148</v>
      </c>
      <c r="D55" s="46">
        <f ca="1">'gas-ff-natural'!H55</f>
        <v>0.11634481330002802</v>
      </c>
      <c r="E55" s="46">
        <f ca="1">'gas-ff-natural'!I55</f>
        <v>0.10576801209093456</v>
      </c>
      <c r="F55" s="46">
        <f ca="1">'gas-ff-natural'!J55</f>
        <v>9.5191210881841098E-2</v>
      </c>
      <c r="G55" s="46">
        <f ca="1">'gas-ff-natural'!K55</f>
        <v>8.4614409672747651E-2</v>
      </c>
      <c r="H55" s="46">
        <f ca="1">'gas-ff-natural'!L55</f>
        <v>7.4037608463654203E-2</v>
      </c>
      <c r="I55" s="47">
        <f ca="1">'gas-ff-natural'!M55</f>
        <v>6.3460807254560742E-2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0.33347622752148715</v>
      </c>
      <c r="D56" s="46">
        <f ca="1">'gas-ff-natural'!H56</f>
        <v>0.30568654189469657</v>
      </c>
      <c r="E56" s="46">
        <f ca="1">'gas-ff-natural'!I56</f>
        <v>0.27789685626790595</v>
      </c>
      <c r="F56" s="46">
        <f ca="1">'gas-ff-natural'!J56</f>
        <v>0.25010717064111537</v>
      </c>
      <c r="G56" s="46">
        <f ca="1">'gas-ff-natural'!K56</f>
        <v>0.22231748501432477</v>
      </c>
      <c r="H56" s="46">
        <f ca="1">'gas-ff-natural'!L56</f>
        <v>0.19452779938753417</v>
      </c>
      <c r="I56" s="47">
        <f ca="1">'gas-ff-natural'!M56</f>
        <v>0.16673811376074357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1.1445573504387156E-2</v>
      </c>
      <c r="D57" s="46">
        <f ca="1">'gas-ff-natural'!H57</f>
        <v>1.0491775712354892E-2</v>
      </c>
      <c r="E57" s="46">
        <f ca="1">'gas-ff-natural'!I57</f>
        <v>9.5379779203226302E-3</v>
      </c>
      <c r="F57" s="46">
        <f ca="1">'gas-ff-natural'!J57</f>
        <v>8.5841801282903665E-3</v>
      </c>
      <c r="G57" s="46">
        <f ca="1">'gas-ff-natural'!K57</f>
        <v>7.6303823362581036E-3</v>
      </c>
      <c r="H57" s="46">
        <f ca="1">'gas-ff-natural'!L57</f>
        <v>6.6765845442258408E-3</v>
      </c>
      <c r="I57" s="47">
        <f ca="1">'gas-ff-natural'!M57</f>
        <v>5.7227867521935779E-3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0.25512800383536571</v>
      </c>
      <c r="D58" s="46">
        <f ca="1">'gas-ff-natural'!H58</f>
        <v>0.23386733684908523</v>
      </c>
      <c r="E58" s="46">
        <f ca="1">'gas-ff-natural'!I58</f>
        <v>0.21260666986280474</v>
      </c>
      <c r="F58" s="46">
        <f ca="1">'gas-ff-natural'!J58</f>
        <v>0.19134600287652426</v>
      </c>
      <c r="G58" s="46">
        <f ca="1">'gas-ff-natural'!K58</f>
        <v>0.1700853358902438</v>
      </c>
      <c r="H58" s="46">
        <f ca="1">'gas-ff-natural'!L58</f>
        <v>0.14882466890396334</v>
      </c>
      <c r="I58" s="47">
        <f ca="1">'gas-ff-natural'!M58</f>
        <v>0.12756400191768286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0.74290646166656549</v>
      </c>
      <c r="D59" s="46">
        <f ca="1">'gas-ff-natural'!H59</f>
        <v>0.68099758986101833</v>
      </c>
      <c r="E59" s="46">
        <f ca="1">'gas-ff-natural'!I59</f>
        <v>0.61908871805547117</v>
      </c>
      <c r="F59" s="46">
        <f ca="1">'gas-ff-natural'!J59</f>
        <v>0.557179846249924</v>
      </c>
      <c r="G59" s="46">
        <f ca="1">'gas-ff-natural'!K59</f>
        <v>0.4952709744443769</v>
      </c>
      <c r="H59" s="46">
        <f ca="1">'gas-ff-natural'!L59</f>
        <v>0.43336210263882985</v>
      </c>
      <c r="I59" s="47">
        <f ca="1">'gas-ff-natural'!M59</f>
        <v>0.37145323083328274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0.29229608999377521</v>
      </c>
      <c r="D60" s="46">
        <f ca="1">'gas-ff-natural'!H60</f>
        <v>0.26063068024444958</v>
      </c>
      <c r="E60" s="46">
        <f ca="1">'gas-ff-natural'!I60</f>
        <v>0.22896527049512391</v>
      </c>
      <c r="F60" s="46">
        <f ca="1">'gas-ff-natural'!J60</f>
        <v>0.19729986074579825</v>
      </c>
      <c r="G60" s="46">
        <f ca="1">'gas-ff-natural'!K60</f>
        <v>0.16563445099647262</v>
      </c>
      <c r="H60" s="46">
        <f ca="1">'gas-ff-natural'!L60</f>
        <v>0.13396904124714698</v>
      </c>
      <c r="I60" s="47">
        <f ca="1">'gas-ff-natural'!M60</f>
        <v>0.10230363149782132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0.4718646793060991</v>
      </c>
      <c r="D61" s="46">
        <f ca="1">'gas-ff-natural'!H61</f>
        <v>0.42074600571460502</v>
      </c>
      <c r="E61" s="46">
        <f ca="1">'gas-ff-natural'!I61</f>
        <v>0.36962733212311094</v>
      </c>
      <c r="F61" s="46">
        <f ca="1">'gas-ff-natural'!J61</f>
        <v>0.31850865853161686</v>
      </c>
      <c r="G61" s="46">
        <f ca="1">'gas-ff-natural'!K61</f>
        <v>0.26738998494012278</v>
      </c>
      <c r="H61" s="46">
        <f ca="1">'gas-ff-natural'!L61</f>
        <v>0.21627131134862873</v>
      </c>
      <c r="I61" s="47">
        <f ca="1">'gas-ff-natural'!M61</f>
        <v>0.16515263775713468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3.1759439583193411E-2</v>
      </c>
      <c r="D62" s="46">
        <f ca="1">'gas-ff-natural'!H62</f>
        <v>2.8318833628347459E-2</v>
      </c>
      <c r="E62" s="46">
        <f ca="1">'gas-ff-natural'!I62</f>
        <v>2.4878227673501507E-2</v>
      </c>
      <c r="F62" s="46">
        <f ca="1">'gas-ff-natural'!J62</f>
        <v>2.1437621718655556E-2</v>
      </c>
      <c r="G62" s="46">
        <f ca="1">'gas-ff-natural'!K62</f>
        <v>1.7997015763809601E-2</v>
      </c>
      <c r="H62" s="46">
        <f ca="1">'gas-ff-natural'!L62</f>
        <v>1.4556409808963647E-2</v>
      </c>
      <c r="I62" s="47">
        <f ca="1">'gas-ff-natural'!M62</f>
        <v>1.1115803854117694E-2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0.24050231438574443</v>
      </c>
      <c r="D63" s="46">
        <f ca="1">'gas-ff-natural'!H63</f>
        <v>0.21444789699395544</v>
      </c>
      <c r="E63" s="46">
        <f ca="1">'gas-ff-natural'!I63</f>
        <v>0.18839347960216646</v>
      </c>
      <c r="F63" s="46">
        <f ca="1">'gas-ff-natural'!J63</f>
        <v>0.16233906221037747</v>
      </c>
      <c r="G63" s="46">
        <f ca="1">'gas-ff-natural'!K63</f>
        <v>0.13628464481858849</v>
      </c>
      <c r="H63" s="46">
        <f ca="1">'gas-ff-natural'!L63</f>
        <v>0.11023022742679951</v>
      </c>
      <c r="I63" s="47">
        <f ca="1">'gas-ff-natural'!M63</f>
        <v>8.417581003501054E-2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0.10416324527026102</v>
      </c>
      <c r="D64" s="46">
        <f ca="1">'gas-ff-natural'!H64</f>
        <v>9.2878893699316081E-2</v>
      </c>
      <c r="E64" s="46">
        <f ca="1">'gas-ff-natural'!I64</f>
        <v>8.1594542128371139E-2</v>
      </c>
      <c r="F64" s="46">
        <f ca="1">'gas-ff-natural'!J64</f>
        <v>7.0310190557426197E-2</v>
      </c>
      <c r="G64" s="46">
        <f ca="1">'gas-ff-natural'!K64</f>
        <v>5.9025838986481248E-2</v>
      </c>
      <c r="H64" s="46">
        <f ca="1">'gas-ff-natural'!L64</f>
        <v>4.7741487415536299E-2</v>
      </c>
      <c r="I64" s="47">
        <f ca="1">'gas-ff-natural'!M64</f>
        <v>3.6457135844591357E-2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0.35828190885043365</v>
      </c>
      <c r="D65" s="46">
        <f ca="1">'gas-ff-natural'!H65</f>
        <v>0.31946803539163665</v>
      </c>
      <c r="E65" s="46">
        <f ca="1">'gas-ff-natural'!I65</f>
        <v>0.28065416193283965</v>
      </c>
      <c r="F65" s="46">
        <f ca="1">'gas-ff-natural'!J65</f>
        <v>0.24184028847404268</v>
      </c>
      <c r="G65" s="46">
        <f ca="1">'gas-ff-natural'!K65</f>
        <v>0.20302641501524571</v>
      </c>
      <c r="H65" s="46">
        <f ca="1">'gas-ff-natural'!L65</f>
        <v>0.16421254155644874</v>
      </c>
      <c r="I65" s="47">
        <f ca="1">'gas-ff-natural'!M65</f>
        <v>0.12539866809765177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0.30501820061566709</v>
      </c>
      <c r="D66" s="46">
        <f ca="1">'gas-ff-natural'!H66</f>
        <v>0.27197456221563648</v>
      </c>
      <c r="E66" s="46">
        <f ca="1">'gas-ff-natural'!I66</f>
        <v>0.23893092381560588</v>
      </c>
      <c r="F66" s="46">
        <f ca="1">'gas-ff-natural'!J66</f>
        <v>0.20588728541557527</v>
      </c>
      <c r="G66" s="46">
        <f ca="1">'gas-ff-natural'!K66</f>
        <v>0.17284364701554467</v>
      </c>
      <c r="H66" s="46">
        <f ca="1">'gas-ff-natural'!L66</f>
        <v>0.13980000861551406</v>
      </c>
      <c r="I66" s="47">
        <f ca="1">'gas-ff-natural'!M66</f>
        <v>0.10675637021548348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0.10276406672422422</v>
      </c>
      <c r="D67" s="46">
        <f ca="1">'gas-ff-natural'!H67</f>
        <v>9.1631292829099931E-2</v>
      </c>
      <c r="E67" s="46">
        <f ca="1">'gas-ff-natural'!I67</f>
        <v>8.0498518933975638E-2</v>
      </c>
      <c r="F67" s="46">
        <f ca="1">'gas-ff-natural'!J67</f>
        <v>6.9365745038851345E-2</v>
      </c>
      <c r="G67" s="46">
        <f ca="1">'gas-ff-natural'!K67</f>
        <v>5.8232971143727053E-2</v>
      </c>
      <c r="H67" s="46">
        <f ca="1">'gas-ff-natural'!L67</f>
        <v>4.710019724860276E-2</v>
      </c>
      <c r="I67" s="47">
        <f ca="1">'gas-ff-natural'!M67</f>
        <v>3.5967423353478474E-2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1.0894490538732728E-2</v>
      </c>
      <c r="D68" s="46">
        <f ca="1">'gas-ff-natural'!H68</f>
        <v>9.7142540637033502E-3</v>
      </c>
      <c r="E68" s="46">
        <f ca="1">'gas-ff-natural'!I68</f>
        <v>8.5340175886739703E-3</v>
      </c>
      <c r="F68" s="46">
        <f ca="1">'gas-ff-natural'!J68</f>
        <v>7.3537811136445913E-3</v>
      </c>
      <c r="G68" s="46">
        <f ca="1">'gas-ff-natural'!K68</f>
        <v>6.1735446386152124E-3</v>
      </c>
      <c r="H68" s="46">
        <f ca="1">'gas-ff-natural'!L68</f>
        <v>4.9933081635858334E-3</v>
      </c>
      <c r="I68" s="47">
        <f ca="1">'gas-ff-natural'!M68</f>
        <v>3.8130716885564548E-3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0.3784350850670431</v>
      </c>
      <c r="D69" s="46">
        <f ca="1">'gas-ff-natural'!H69</f>
        <v>0.33743795085144679</v>
      </c>
      <c r="E69" s="46">
        <f ca="1">'gas-ff-natural'!I69</f>
        <v>0.29644081663585042</v>
      </c>
      <c r="F69" s="46">
        <f ca="1">'gas-ff-natural'!J69</f>
        <v>0.25544368242025406</v>
      </c>
      <c r="G69" s="46">
        <f ca="1">'gas-ff-natural'!K69</f>
        <v>0.21444654820465772</v>
      </c>
      <c r="H69" s="46">
        <f ca="1">'gas-ff-natural'!L69</f>
        <v>0.17344941398906139</v>
      </c>
      <c r="I69" s="47">
        <f ca="1">'gas-ff-natural'!M69</f>
        <v>0.13245227977346508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0.4741913858103588</v>
      </c>
      <c r="D70" s="46">
        <f ca="1">'gas-ff-natural'!H70</f>
        <v>0.42282065234756994</v>
      </c>
      <c r="E70" s="46">
        <f ca="1">'gas-ff-natural'!I70</f>
        <v>0.37144991888478107</v>
      </c>
      <c r="F70" s="46">
        <f ca="1">'gas-ff-natural'!J70</f>
        <v>0.32007918542199221</v>
      </c>
      <c r="G70" s="46">
        <f ca="1">'gas-ff-natural'!K70</f>
        <v>0.26870845195920334</v>
      </c>
      <c r="H70" s="46">
        <f ca="1">'gas-ff-natural'!L70</f>
        <v>0.21733771849641445</v>
      </c>
      <c r="I70" s="47">
        <f ca="1">'gas-ff-natural'!M70</f>
        <v>0.16596698503362556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7.5505780961481583E-2</v>
      </c>
      <c r="D71" s="46">
        <f ca="1">'gas-ff-natural'!H71</f>
        <v>6.7325988023987746E-2</v>
      </c>
      <c r="E71" s="46">
        <f ca="1">'gas-ff-natural'!I71</f>
        <v>5.9146195086493908E-2</v>
      </c>
      <c r="F71" s="46">
        <f ca="1">'gas-ff-natural'!J71</f>
        <v>5.096640214900007E-2</v>
      </c>
      <c r="G71" s="46">
        <f ca="1">'gas-ff-natural'!K71</f>
        <v>4.2786609211506232E-2</v>
      </c>
      <c r="H71" s="46">
        <f ca="1">'gas-ff-natural'!L71</f>
        <v>3.4606816274012395E-2</v>
      </c>
      <c r="I71" s="47">
        <f ca="1">'gas-ff-natural'!M71</f>
        <v>2.6427023336518553E-2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0.48054032528518653</v>
      </c>
      <c r="D72" s="46">
        <f ca="1">'gas-ff-natural'!H72</f>
        <v>0.42848179004595799</v>
      </c>
      <c r="E72" s="46">
        <f ca="1">'gas-ff-natural'!I72</f>
        <v>0.37642325480672945</v>
      </c>
      <c r="F72" s="46">
        <f ca="1">'gas-ff-natural'!J72</f>
        <v>0.3243647195675009</v>
      </c>
      <c r="G72" s="46">
        <f ca="1">'gas-ff-natural'!K72</f>
        <v>0.27230618432827236</v>
      </c>
      <c r="H72" s="46">
        <f ca="1">'gas-ff-natural'!L72</f>
        <v>0.22024764908904382</v>
      </c>
      <c r="I72" s="47">
        <f ca="1">'gas-ff-natural'!M72</f>
        <v>0.16818911384981527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0.26020312953430019</v>
      </c>
      <c r="D73" s="46">
        <f ca="1">'gas-ff-natural'!H73</f>
        <v>0.23201445716808433</v>
      </c>
      <c r="E73" s="46">
        <f ca="1">'gas-ff-natural'!I73</f>
        <v>0.20382578480186847</v>
      </c>
      <c r="F73" s="46">
        <f ca="1">'gas-ff-natural'!J73</f>
        <v>0.17563711243565261</v>
      </c>
      <c r="G73" s="46">
        <f ca="1">'gas-ff-natural'!K73</f>
        <v>0.14744844006943675</v>
      </c>
      <c r="H73" s="46">
        <f ca="1">'gas-ff-natural'!L73</f>
        <v>0.11925976770322091</v>
      </c>
      <c r="I73" s="47">
        <f ca="1">'gas-ff-natural'!M73</f>
        <v>9.1071095337005067E-2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0.65158628779581818</v>
      </c>
      <c r="D74" s="46">
        <f ca="1">'gas-ff-natural'!H74</f>
        <v>0.58099777328460456</v>
      </c>
      <c r="E74" s="46">
        <f ca="1">'gas-ff-natural'!I74</f>
        <v>0.51040925877339094</v>
      </c>
      <c r="F74" s="46">
        <f ca="1">'gas-ff-natural'!J74</f>
        <v>0.43982074426217732</v>
      </c>
      <c r="G74" s="46">
        <f ca="1">'gas-ff-natural'!K74</f>
        <v>0.36923222975096365</v>
      </c>
      <c r="H74" s="46">
        <f ca="1">'gas-ff-natural'!L74</f>
        <v>0.29864371523974997</v>
      </c>
      <c r="I74" s="47">
        <f ca="1">'gas-ff-natural'!M74</f>
        <v>0.22805520072853636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0.13033450838953478</v>
      </c>
      <c r="D75" s="46">
        <f ca="1">'gas-ff-natural'!H75</f>
        <v>0.11621493664733518</v>
      </c>
      <c r="E75" s="46">
        <f ca="1">'gas-ff-natural'!I75</f>
        <v>0.10209536490513557</v>
      </c>
      <c r="F75" s="46">
        <f ca="1">'gas-ff-natural'!J75</f>
        <v>8.7975793162935967E-2</v>
      </c>
      <c r="G75" s="46">
        <f ca="1">'gas-ff-natural'!K75</f>
        <v>7.3856221420736362E-2</v>
      </c>
      <c r="H75" s="46">
        <f ca="1">'gas-ff-natural'!L75</f>
        <v>5.9736649678536771E-2</v>
      </c>
      <c r="I75" s="47">
        <f ca="1">'gas-ff-natural'!M75</f>
        <v>4.5617077936337173E-2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0.1457304933468517</v>
      </c>
      <c r="D76" s="46">
        <f ca="1">'gas-ff-natural'!H76</f>
        <v>0.12994302323427609</v>
      </c>
      <c r="E76" s="46">
        <f ca="1">'gas-ff-natural'!I76</f>
        <v>0.11415555312170049</v>
      </c>
      <c r="F76" s="46">
        <f ca="1">'gas-ff-natural'!J76</f>
        <v>9.836808300912489E-2</v>
      </c>
      <c r="G76" s="46">
        <f ca="1">'gas-ff-natural'!K76</f>
        <v>8.2580612896549291E-2</v>
      </c>
      <c r="H76" s="46">
        <f ca="1">'gas-ff-natural'!L76</f>
        <v>6.6793142783973691E-2</v>
      </c>
      <c r="I76" s="47">
        <f ca="1">'gas-ff-natural'!M76</f>
        <v>5.1005672671398092E-2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0.46362964679966079</v>
      </c>
      <c r="D77" s="46">
        <f ca="1">'gas-ff-natural'!H77</f>
        <v>0.41340310172969752</v>
      </c>
      <c r="E77" s="46">
        <f ca="1">'gas-ff-natural'!I77</f>
        <v>0.36317655665973425</v>
      </c>
      <c r="F77" s="46">
        <f ca="1">'gas-ff-natural'!J77</f>
        <v>0.31295001158977098</v>
      </c>
      <c r="G77" s="46">
        <f ca="1">'gas-ff-natural'!K77</f>
        <v>0.26272346651980771</v>
      </c>
      <c r="H77" s="46">
        <f ca="1">'gas-ff-natural'!L77</f>
        <v>0.2124969214498445</v>
      </c>
      <c r="I77" s="47">
        <f ca="1">'gas-ff-natural'!M77</f>
        <v>0.16227037637988126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0.5519577783557843</v>
      </c>
      <c r="D78" s="46">
        <f ca="1">'gas-ff-natural'!H78</f>
        <v>0.49216235236724099</v>
      </c>
      <c r="E78" s="46">
        <f ca="1">'gas-ff-natural'!I78</f>
        <v>0.43236692637869767</v>
      </c>
      <c r="F78" s="46">
        <f ca="1">'gas-ff-natural'!J78</f>
        <v>0.37257150039015435</v>
      </c>
      <c r="G78" s="46">
        <f ca="1">'gas-ff-natural'!K78</f>
        <v>0.31277607440161104</v>
      </c>
      <c r="H78" s="46">
        <f ca="1">'gas-ff-natural'!L78</f>
        <v>0.25298064841306778</v>
      </c>
      <c r="I78" s="47">
        <f ca="1">'gas-ff-natural'!M78</f>
        <v>0.19318522242452449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0.90171791155921599</v>
      </c>
      <c r="D79" s="46">
        <f ca="1">'gas-ff-natural'!H79</f>
        <v>0.8040318044736342</v>
      </c>
      <c r="E79" s="46">
        <f ca="1">'gas-ff-natural'!I79</f>
        <v>0.70634569738805242</v>
      </c>
      <c r="F79" s="46">
        <f ca="1">'gas-ff-natural'!J79</f>
        <v>0.60865959030247074</v>
      </c>
      <c r="G79" s="46">
        <f ca="1">'gas-ff-natural'!K79</f>
        <v>0.51097348321688907</v>
      </c>
      <c r="H79" s="46">
        <f ca="1">'gas-ff-natural'!L79</f>
        <v>0.41328737613130728</v>
      </c>
      <c r="I79" s="47">
        <f ca="1">'gas-ff-natural'!M79</f>
        <v>0.31560126904572555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0.23924458332145268</v>
      </c>
      <c r="D80" s="46">
        <f ca="1">'gas-ff-natural'!H80</f>
        <v>0.21332642012829531</v>
      </c>
      <c r="E80" s="46">
        <f ca="1">'gas-ff-natural'!I80</f>
        <v>0.18740825693513793</v>
      </c>
      <c r="F80" s="46">
        <f ca="1">'gas-ff-natural'!J80</f>
        <v>0.16149009374198056</v>
      </c>
      <c r="G80" s="46">
        <f ca="1">'gas-ff-natural'!K80</f>
        <v>0.13557193054882319</v>
      </c>
      <c r="H80" s="46">
        <f ca="1">'gas-ff-natural'!L80</f>
        <v>0.10965376735566582</v>
      </c>
      <c r="I80" s="47">
        <f ca="1">'gas-ff-natural'!M80</f>
        <v>8.3735604162508429E-2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0.17041135544060448</v>
      </c>
      <c r="D81" s="46">
        <f ca="1">'gas-ff-natural'!H81</f>
        <v>0.15195012526787233</v>
      </c>
      <c r="E81" s="46">
        <f ca="1">'gas-ff-natural'!I81</f>
        <v>0.13348889509514017</v>
      </c>
      <c r="F81" s="46">
        <f ca="1">'gas-ff-natural'!J81</f>
        <v>0.11502766492240801</v>
      </c>
      <c r="G81" s="46">
        <f ca="1">'gas-ff-natural'!K81</f>
        <v>9.6566434749675856E-2</v>
      </c>
      <c r="H81" s="46">
        <f ca="1">'gas-ff-natural'!L81</f>
        <v>7.8105204576943713E-2</v>
      </c>
      <c r="I81" s="47">
        <f ca="1">'gas-ff-natural'!M81</f>
        <v>5.9643974404211562E-2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0.41314559928412281</v>
      </c>
      <c r="D82" s="46">
        <f ca="1">'gas-ff-natural'!H82</f>
        <v>0.36838815936167618</v>
      </c>
      <c r="E82" s="46">
        <f ca="1">'gas-ff-natural'!I82</f>
        <v>0.32363071943922955</v>
      </c>
      <c r="F82" s="46">
        <f ca="1">'gas-ff-natural'!J82</f>
        <v>0.27887327951678292</v>
      </c>
      <c r="G82" s="46">
        <f ca="1">'gas-ff-natural'!K82</f>
        <v>0.23411583959433629</v>
      </c>
      <c r="H82" s="46">
        <f ca="1">'gas-ff-natural'!L82</f>
        <v>0.18935839967188964</v>
      </c>
      <c r="I82" s="47">
        <f ca="1">'gas-ff-natural'!M82</f>
        <v>0.14460095974944298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0.85104303364916811</v>
      </c>
      <c r="D83" s="46">
        <f ca="1">'gas-ff-natural'!H83</f>
        <v>0.75884670500384155</v>
      </c>
      <c r="E83" s="46">
        <f ca="1">'gas-ff-natural'!I83</f>
        <v>0.66665037635851498</v>
      </c>
      <c r="F83" s="46">
        <f ca="1">'gas-ff-natural'!J83</f>
        <v>0.57445404771318842</v>
      </c>
      <c r="G83" s="46">
        <f ca="1">'gas-ff-natural'!K83</f>
        <v>0.48225771906786191</v>
      </c>
      <c r="H83" s="46">
        <f ca="1">'gas-ff-natural'!L83</f>
        <v>0.3900613904225354</v>
      </c>
      <c r="I83" s="47">
        <f ca="1">'gas-ff-natural'!M83</f>
        <v>0.29786506177720884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0.12692161450912148</v>
      </c>
      <c r="D84" s="46">
        <f ca="1">'gas-ff-natural'!H84</f>
        <v>0.11317177293729999</v>
      </c>
      <c r="E84" s="46">
        <f ca="1">'gas-ff-natural'!I84</f>
        <v>9.94219313654785E-2</v>
      </c>
      <c r="F84" s="46">
        <f ca="1">'gas-ff-natural'!J84</f>
        <v>8.5672089793657008E-2</v>
      </c>
      <c r="G84" s="46">
        <f ca="1">'gas-ff-natural'!K84</f>
        <v>7.1922248221835516E-2</v>
      </c>
      <c r="H84" s="46">
        <f ca="1">'gas-ff-natural'!L84</f>
        <v>5.8172406650014018E-2</v>
      </c>
      <c r="I84" s="47">
        <f ca="1">'gas-ff-natural'!M84</f>
        <v>4.4422565078192519E-2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0.33347622752148715</v>
      </c>
      <c r="D85" s="46">
        <f ca="1">'gas-ff-natural'!H85</f>
        <v>0.29734963620665938</v>
      </c>
      <c r="E85" s="46">
        <f ca="1">'gas-ff-natural'!I85</f>
        <v>0.26122304489183162</v>
      </c>
      <c r="F85" s="46">
        <f ca="1">'gas-ff-natural'!J85</f>
        <v>0.22509645357700384</v>
      </c>
      <c r="G85" s="46">
        <f ca="1">'gas-ff-natural'!K85</f>
        <v>0.18896986226217605</v>
      </c>
      <c r="H85" s="46">
        <f ca="1">'gas-ff-natural'!L85</f>
        <v>0.15284327094734829</v>
      </c>
      <c r="I85" s="47">
        <f ca="1">'gas-ff-natural'!M85</f>
        <v>0.1167166796325205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1.1445573504387156E-2</v>
      </c>
      <c r="D86" s="46">
        <f ca="1">'gas-ff-natural'!H86</f>
        <v>1.0205636374745215E-2</v>
      </c>
      <c r="E86" s="46">
        <f ca="1">'gas-ff-natural'!I86</f>
        <v>8.9656992451032716E-3</v>
      </c>
      <c r="F86" s="46">
        <f ca="1">'gas-ff-natural'!J86</f>
        <v>7.7257621154613295E-3</v>
      </c>
      <c r="G86" s="46">
        <f ca="1">'gas-ff-natural'!K86</f>
        <v>6.4858249858193873E-3</v>
      </c>
      <c r="H86" s="46">
        <f ca="1">'gas-ff-natural'!L86</f>
        <v>5.2458878561774461E-3</v>
      </c>
      <c r="I86" s="47">
        <f ca="1">'gas-ff-natural'!M86</f>
        <v>4.0059507265355039E-3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0.25512800383536571</v>
      </c>
      <c r="D87" s="46">
        <f ca="1">'gas-ff-natural'!H87</f>
        <v>0.22748913675320109</v>
      </c>
      <c r="E87" s="46">
        <f ca="1">'gas-ff-natural'!I87</f>
        <v>0.19985026967103647</v>
      </c>
      <c r="F87" s="46">
        <f ca="1">'gas-ff-natural'!J87</f>
        <v>0.17221140258887185</v>
      </c>
      <c r="G87" s="46">
        <f ca="1">'gas-ff-natural'!K87</f>
        <v>0.14457253550670723</v>
      </c>
      <c r="H87" s="46">
        <f ca="1">'gas-ff-natural'!L87</f>
        <v>0.11693366842454261</v>
      </c>
      <c r="I87" s="47">
        <f ca="1">'gas-ff-natural'!M87</f>
        <v>8.9294801342377994E-2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0.74290646166656549</v>
      </c>
      <c r="D88" s="46">
        <f ca="1">'gas-ff-natural'!H88</f>
        <v>0.66242492831935418</v>
      </c>
      <c r="E88" s="46">
        <f ca="1">'gas-ff-natural'!I88</f>
        <v>0.58194339497214287</v>
      </c>
      <c r="F88" s="46">
        <f ca="1">'gas-ff-natural'!J88</f>
        <v>0.50146186162493167</v>
      </c>
      <c r="G88" s="46">
        <f ca="1">'gas-ff-natural'!K88</f>
        <v>0.42098032827772042</v>
      </c>
      <c r="H88" s="46">
        <f ca="1">'gas-ff-natural'!L88</f>
        <v>0.34049879493050916</v>
      </c>
      <c r="I88" s="47">
        <f ca="1">'gas-ff-natural'!M88</f>
        <v>0.26001726158329791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0.29229608999377521</v>
      </c>
      <c r="D89" s="46">
        <f ca="1">'gas-ff-natural'!H89</f>
        <v>0.2460158757447608</v>
      </c>
      <c r="E89" s="46">
        <f ca="1">'gas-ff-natural'!I89</f>
        <v>0.1997356614957464</v>
      </c>
      <c r="F89" s="46">
        <f ca="1">'gas-ff-natural'!J89</f>
        <v>0.15345544724673199</v>
      </c>
      <c r="G89" s="46">
        <f ca="1">'gas-ff-natural'!K89</f>
        <v>0.10717523299771758</v>
      </c>
      <c r="H89" s="46">
        <f ca="1">'gas-ff-natural'!L89</f>
        <v>6.0895018748703178E-2</v>
      </c>
      <c r="I89" s="47">
        <f ca="1">'gas-ff-natural'!M89</f>
        <v>1.4614804499688773E-2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0.4718646793060991</v>
      </c>
      <c r="D90" s="46">
        <f ca="1">'gas-ff-natural'!H90</f>
        <v>0.39715277174930008</v>
      </c>
      <c r="E90" s="46">
        <f ca="1">'gas-ff-natural'!I90</f>
        <v>0.32244086419250106</v>
      </c>
      <c r="F90" s="46">
        <f ca="1">'gas-ff-natural'!J90</f>
        <v>0.24772895663570205</v>
      </c>
      <c r="G90" s="46">
        <f ca="1">'gas-ff-natural'!K90</f>
        <v>0.17301704907890303</v>
      </c>
      <c r="H90" s="46">
        <f ca="1">'gas-ff-natural'!L90</f>
        <v>9.8305141522103998E-2</v>
      </c>
      <c r="I90" s="47">
        <f ca="1">'gas-ff-natural'!M90</f>
        <v>2.3593233965304976E-2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3.1759439583193411E-2</v>
      </c>
      <c r="D91" s="46">
        <f ca="1">'gas-ff-natural'!H91</f>
        <v>2.6730861649187788E-2</v>
      </c>
      <c r="E91" s="46">
        <f ca="1">'gas-ff-natural'!I91</f>
        <v>2.1702283715182166E-2</v>
      </c>
      <c r="F91" s="46">
        <f ca="1">'gas-ff-natural'!J91</f>
        <v>1.6673705781176544E-2</v>
      </c>
      <c r="G91" s="46">
        <f ca="1">'gas-ff-natural'!K91</f>
        <v>1.164512784717092E-2</v>
      </c>
      <c r="H91" s="46">
        <f ca="1">'gas-ff-natural'!L91</f>
        <v>6.6165499131652962E-3</v>
      </c>
      <c r="I91" s="47">
        <f ca="1">'gas-ff-natural'!M91</f>
        <v>1.5879719791596721E-3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0.24050231438574443</v>
      </c>
      <c r="D92" s="46">
        <f ca="1">'gas-ff-natural'!H92</f>
        <v>0.20242278127466823</v>
      </c>
      <c r="E92" s="46">
        <f ca="1">'gas-ff-natural'!I92</f>
        <v>0.16434324816359203</v>
      </c>
      <c r="F92" s="46">
        <f ca="1">'gas-ff-natural'!J92</f>
        <v>0.12626371505251582</v>
      </c>
      <c r="G92" s="46">
        <f ca="1">'gas-ff-natural'!K92</f>
        <v>8.8184181941439621E-2</v>
      </c>
      <c r="H92" s="46">
        <f ca="1">'gas-ff-natural'!L92</f>
        <v>5.0104648830363425E-2</v>
      </c>
      <c r="I92" s="47">
        <f ca="1">'gas-ff-natural'!M92</f>
        <v>1.2025115719287232E-2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0.10416324527026102</v>
      </c>
      <c r="D93" s="46">
        <f ca="1">'gas-ff-natural'!H93</f>
        <v>8.7670731435803034E-2</v>
      </c>
      <c r="E93" s="46">
        <f ca="1">'gas-ff-natural'!I93</f>
        <v>7.1178217601345045E-2</v>
      </c>
      <c r="F93" s="46">
        <f ca="1">'gas-ff-natural'!J93</f>
        <v>5.4685703766887049E-2</v>
      </c>
      <c r="G93" s="46">
        <f ca="1">'gas-ff-natural'!K93</f>
        <v>3.8193189932429053E-2</v>
      </c>
      <c r="H93" s="46">
        <f ca="1">'gas-ff-natural'!L93</f>
        <v>2.1700676097971053E-2</v>
      </c>
      <c r="I93" s="47">
        <f ca="1">'gas-ff-natural'!M93</f>
        <v>5.2081622635130557E-3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0.35828190885043365</v>
      </c>
      <c r="D94" s="46">
        <f ca="1">'gas-ff-natural'!H94</f>
        <v>0.301553939949115</v>
      </c>
      <c r="E94" s="46">
        <f ca="1">'gas-ff-natural'!I94</f>
        <v>0.24482597104779635</v>
      </c>
      <c r="F94" s="46">
        <f ca="1">'gas-ff-natural'!J94</f>
        <v>0.18809800214647771</v>
      </c>
      <c r="G94" s="46">
        <f ca="1">'gas-ff-natural'!K94</f>
        <v>0.13137003324515903</v>
      </c>
      <c r="H94" s="46">
        <f ca="1">'gas-ff-natural'!L94</f>
        <v>7.4642064343840367E-2</v>
      </c>
      <c r="I94" s="47">
        <f ca="1">'gas-ff-natural'!M94</f>
        <v>1.7914095442521698E-2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0.30501820061566709</v>
      </c>
      <c r="D95" s="46">
        <f ca="1">'gas-ff-natural'!H95</f>
        <v>0.25672365218485316</v>
      </c>
      <c r="E95" s="46">
        <f ca="1">'gas-ff-natural'!I95</f>
        <v>0.2084291037540392</v>
      </c>
      <c r="F95" s="46">
        <f ca="1">'gas-ff-natural'!J95</f>
        <v>0.16013455532322524</v>
      </c>
      <c r="G95" s="46">
        <f ca="1">'gas-ff-natural'!K95</f>
        <v>0.11184000689241129</v>
      </c>
      <c r="H95" s="46">
        <f ca="1">'gas-ff-natural'!L95</f>
        <v>6.3545458461597329E-2</v>
      </c>
      <c r="I95" s="47">
        <f ca="1">'gas-ff-natural'!M95</f>
        <v>1.5250910030783368E-2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0.10276406672422422</v>
      </c>
      <c r="D96" s="46">
        <f ca="1">'gas-ff-natural'!H96</f>
        <v>8.6493089492888725E-2</v>
      </c>
      <c r="E96" s="46">
        <f ca="1">'gas-ff-natural'!I96</f>
        <v>7.0222112261553227E-2</v>
      </c>
      <c r="F96" s="46">
        <f ca="1">'gas-ff-natural'!J96</f>
        <v>5.3951135030217728E-2</v>
      </c>
      <c r="G96" s="46">
        <f ca="1">'gas-ff-natural'!K96</f>
        <v>3.7680157798882223E-2</v>
      </c>
      <c r="H96" s="46">
        <f ca="1">'gas-ff-natural'!L96</f>
        <v>2.1409180567546718E-2</v>
      </c>
      <c r="I96" s="47">
        <f ca="1">'gas-ff-natural'!M96</f>
        <v>5.138203336211216E-3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1.0894490538732728E-2</v>
      </c>
      <c r="D97" s="46">
        <f ca="1">'gas-ff-natural'!H97</f>
        <v>9.1695295367667136E-3</v>
      </c>
      <c r="E97" s="46">
        <f ca="1">'gas-ff-natural'!I97</f>
        <v>7.444568534800698E-3</v>
      </c>
      <c r="F97" s="46">
        <f ca="1">'gas-ff-natural'!J97</f>
        <v>5.7196075328346824E-3</v>
      </c>
      <c r="G97" s="46">
        <f ca="1">'gas-ff-natural'!K97</f>
        <v>3.9946465308686677E-3</v>
      </c>
      <c r="H97" s="46">
        <f ca="1">'gas-ff-natural'!L97</f>
        <v>2.2696855289026522E-3</v>
      </c>
      <c r="I97" s="47">
        <f ca="1">'gas-ff-natural'!M97</f>
        <v>5.4472452693663691E-4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0.3784350850670431</v>
      </c>
      <c r="D98" s="46">
        <f ca="1">'gas-ff-natural'!H98</f>
        <v>0.3185161965980946</v>
      </c>
      <c r="E98" s="46">
        <f ca="1">'gas-ff-natural'!I98</f>
        <v>0.25859730812914611</v>
      </c>
      <c r="F98" s="46">
        <f ca="1">'gas-ff-natural'!J98</f>
        <v>0.19867841966019761</v>
      </c>
      <c r="G98" s="46">
        <f ca="1">'gas-ff-natural'!K98</f>
        <v>0.13875953119124915</v>
      </c>
      <c r="H98" s="46">
        <f ca="1">'gas-ff-natural'!L98</f>
        <v>7.8840642722300666E-2</v>
      </c>
      <c r="I98" s="47">
        <f ca="1">'gas-ff-natural'!M98</f>
        <v>1.8921754253352172E-2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0.4741913858103588</v>
      </c>
      <c r="D99" s="46">
        <f ca="1">'gas-ff-natural'!H99</f>
        <v>0.39911108305705201</v>
      </c>
      <c r="E99" s="46">
        <f ca="1">'gas-ff-natural'!I99</f>
        <v>0.32403078030374521</v>
      </c>
      <c r="F99" s="46">
        <f ca="1">'gas-ff-natural'!J99</f>
        <v>0.24895047755043842</v>
      </c>
      <c r="G99" s="46">
        <f ca="1">'gas-ff-natural'!K99</f>
        <v>0.1738701747971316</v>
      </c>
      <c r="H99" s="46">
        <f ca="1">'gas-ff-natural'!L99</f>
        <v>9.8789872043824778E-2</v>
      </c>
      <c r="I99" s="47">
        <f ca="1">'gas-ff-natural'!M99</f>
        <v>2.370956929051796E-2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7.5505780961481583E-2</v>
      </c>
      <c r="D100" s="46">
        <f ca="1">'gas-ff-natural'!H100</f>
        <v>6.3550698975913672E-2</v>
      </c>
      <c r="E100" s="46">
        <f ca="1">'gas-ff-natural'!I100</f>
        <v>5.1595616990345754E-2</v>
      </c>
      <c r="F100" s="46">
        <f ca="1">'gas-ff-natural'!J100</f>
        <v>3.9640535004777835E-2</v>
      </c>
      <c r="G100" s="46">
        <f ca="1">'gas-ff-natural'!K100</f>
        <v>2.7685453019209917E-2</v>
      </c>
      <c r="H100" s="46">
        <f ca="1">'gas-ff-natural'!L100</f>
        <v>1.5730371033641999E-2</v>
      </c>
      <c r="I100" s="47">
        <f ca="1">'gas-ff-natural'!M100</f>
        <v>3.7752890480740827E-3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0.48054032528518653</v>
      </c>
      <c r="D101" s="46">
        <f ca="1">'gas-ff-natural'!H101</f>
        <v>0.4044547737816987</v>
      </c>
      <c r="E101" s="46">
        <f ca="1">'gas-ff-natural'!I101</f>
        <v>0.32836922227821086</v>
      </c>
      <c r="F101" s="46">
        <f ca="1">'gas-ff-natural'!J101</f>
        <v>0.25228367077472297</v>
      </c>
      <c r="G101" s="46">
        <f ca="1">'gas-ff-natural'!K101</f>
        <v>0.17619811927123508</v>
      </c>
      <c r="H101" s="46">
        <f ca="1">'gas-ff-natural'!L101</f>
        <v>0.10011256776774721</v>
      </c>
      <c r="I101" s="47">
        <f ca="1">'gas-ff-natural'!M101</f>
        <v>2.4027016264259349E-2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0.26020312953430019</v>
      </c>
      <c r="D102" s="46">
        <f ca="1">'gas-ff-natural'!H102</f>
        <v>0.21900430069136934</v>
      </c>
      <c r="E102" s="46">
        <f ca="1">'gas-ff-natural'!I102</f>
        <v>0.17780547184843848</v>
      </c>
      <c r="F102" s="46">
        <f ca="1">'gas-ff-natural'!J102</f>
        <v>0.13660664300550762</v>
      </c>
      <c r="G102" s="46">
        <f ca="1">'gas-ff-natural'!K102</f>
        <v>9.5407814162576751E-2</v>
      </c>
      <c r="H102" s="46">
        <f ca="1">'gas-ff-natural'!L102</f>
        <v>5.4208985319645887E-2</v>
      </c>
      <c r="I102" s="47">
        <f ca="1">'gas-ff-natural'!M102</f>
        <v>1.3010156476715022E-2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0.65158628779581818</v>
      </c>
      <c r="D103" s="46">
        <f ca="1">'gas-ff-natural'!H103</f>
        <v>0.54841845889481367</v>
      </c>
      <c r="E103" s="46">
        <f ca="1">'gas-ff-natural'!I103</f>
        <v>0.4452506299938091</v>
      </c>
      <c r="F103" s="46">
        <f ca="1">'gas-ff-natural'!J103</f>
        <v>0.34208280109280453</v>
      </c>
      <c r="G103" s="46">
        <f ca="1">'gas-ff-natural'!K103</f>
        <v>0.23891497219180002</v>
      </c>
      <c r="H103" s="46">
        <f ca="1">'gas-ff-natural'!L103</f>
        <v>0.13574714329079549</v>
      </c>
      <c r="I103" s="47">
        <f ca="1">'gas-ff-natural'!M103</f>
        <v>3.2579314389790941E-2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0.13033450838953478</v>
      </c>
      <c r="D104" s="46">
        <f ca="1">'gas-ff-natural'!H104</f>
        <v>0.10969821122785844</v>
      </c>
      <c r="E104" s="46">
        <f ca="1">'gas-ff-natural'!I104</f>
        <v>8.9061914066182107E-2</v>
      </c>
      <c r="F104" s="46">
        <f ca="1">'gas-ff-natural'!J104</f>
        <v>6.842561690450577E-2</v>
      </c>
      <c r="G104" s="46">
        <f ca="1">'gas-ff-natural'!K104</f>
        <v>4.7789319742829427E-2</v>
      </c>
      <c r="H104" s="46">
        <f ca="1">'gas-ff-natural'!L104</f>
        <v>2.7153022581153086E-2</v>
      </c>
      <c r="I104" s="47">
        <f ca="1">'gas-ff-natural'!M104</f>
        <v>6.5167254194767451E-3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0.1457304933468517</v>
      </c>
      <c r="D105" s="46">
        <f ca="1">'gas-ff-natural'!H105</f>
        <v>0.12265649856693352</v>
      </c>
      <c r="E105" s="46">
        <f ca="1">'gas-ff-natural'!I105</f>
        <v>9.9582503787015331E-2</v>
      </c>
      <c r="F105" s="46">
        <f ca="1">'gas-ff-natural'!J105</f>
        <v>7.6508509007097145E-2</v>
      </c>
      <c r="G105" s="46">
        <f ca="1">'gas-ff-natural'!K105</f>
        <v>5.3434514227178959E-2</v>
      </c>
      <c r="H105" s="46">
        <f ca="1">'gas-ff-natural'!L105</f>
        <v>3.0360519447260776E-2</v>
      </c>
      <c r="I105" s="47">
        <f ca="1">'gas-ff-natural'!M105</f>
        <v>7.2865246673425917E-3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0.46362964679966079</v>
      </c>
      <c r="D106" s="46">
        <f ca="1">'gas-ff-natural'!H106</f>
        <v>0.3902216193897145</v>
      </c>
      <c r="E106" s="46">
        <f ca="1">'gas-ff-natural'!I106</f>
        <v>0.31681359197976822</v>
      </c>
      <c r="F106" s="46">
        <f ca="1">'gas-ff-natural'!J106</f>
        <v>0.24340556456982193</v>
      </c>
      <c r="G106" s="46">
        <f ca="1">'gas-ff-natural'!K106</f>
        <v>0.16999753715987564</v>
      </c>
      <c r="H106" s="46">
        <f ca="1">'gas-ff-natural'!L106</f>
        <v>9.6589509749929359E-2</v>
      </c>
      <c r="I106" s="47">
        <f ca="1">'gas-ff-natural'!M106</f>
        <v>2.3181482339983059E-2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0.5519577783557843</v>
      </c>
      <c r="D107" s="46">
        <f ca="1">'gas-ff-natural'!H107</f>
        <v>0.46456446344945179</v>
      </c>
      <c r="E107" s="46">
        <f ca="1">'gas-ff-natural'!I107</f>
        <v>0.37717114854311928</v>
      </c>
      <c r="F107" s="46">
        <f ca="1">'gas-ff-natural'!J107</f>
        <v>0.28977783363678677</v>
      </c>
      <c r="G107" s="46">
        <f ca="1">'gas-ff-natural'!K107</f>
        <v>0.20238451873045427</v>
      </c>
      <c r="H107" s="46">
        <f ca="1">'gas-ff-natural'!L107</f>
        <v>0.11499120382412176</v>
      </c>
      <c r="I107" s="47">
        <f ca="1">'gas-ff-natural'!M107</f>
        <v>2.7597888917789238E-2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0.90171791155921599</v>
      </c>
      <c r="D108" s="46">
        <f ca="1">'gas-ff-natural'!H108</f>
        <v>0.75894590889567348</v>
      </c>
      <c r="E108" s="46">
        <f ca="1">'gas-ff-natural'!I108</f>
        <v>0.61617390623213097</v>
      </c>
      <c r="F108" s="46">
        <f ca="1">'gas-ff-natural'!J108</f>
        <v>0.47340190356858847</v>
      </c>
      <c r="G108" s="46">
        <f ca="1">'gas-ff-natural'!K108</f>
        <v>0.33062990090504596</v>
      </c>
      <c r="H108" s="46">
        <f ca="1">'gas-ff-natural'!L108</f>
        <v>0.1878578982415034</v>
      </c>
      <c r="I108" s="47">
        <f ca="1">'gas-ff-natural'!M108</f>
        <v>4.508589557796084E-2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0.23924458332145268</v>
      </c>
      <c r="D109" s="46">
        <f ca="1">'gas-ff-natural'!H109</f>
        <v>0.20136419096222269</v>
      </c>
      <c r="E109" s="46">
        <f ca="1">'gas-ff-natural'!I109</f>
        <v>0.16348379860299267</v>
      </c>
      <c r="F109" s="46">
        <f ca="1">'gas-ff-natural'!J109</f>
        <v>0.12560340624376265</v>
      </c>
      <c r="G109" s="46">
        <f ca="1">'gas-ff-natural'!K109</f>
        <v>8.7723013884532658E-2</v>
      </c>
      <c r="H109" s="46">
        <f ca="1">'gas-ff-natural'!L109</f>
        <v>4.9842621525302652E-2</v>
      </c>
      <c r="I109" s="47">
        <f ca="1">'gas-ff-natural'!M109</f>
        <v>1.1962229166072645E-2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0.17041135544060448</v>
      </c>
      <c r="D110" s="46">
        <f ca="1">'gas-ff-natural'!H110</f>
        <v>0.1434295574958421</v>
      </c>
      <c r="E110" s="46">
        <f ca="1">'gas-ff-natural'!I110</f>
        <v>0.11644775955107972</v>
      </c>
      <c r="F110" s="46">
        <f ca="1">'gas-ff-natural'!J110</f>
        <v>8.946596160631734E-2</v>
      </c>
      <c r="G110" s="46">
        <f ca="1">'gas-ff-natural'!K110</f>
        <v>6.2484163661554973E-2</v>
      </c>
      <c r="H110" s="46">
        <f ca="1">'gas-ff-natural'!L110</f>
        <v>3.5502365716792605E-2</v>
      </c>
      <c r="I110" s="47">
        <f ca="1">'gas-ff-natural'!M110</f>
        <v>8.5205677720302311E-3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0.41314559928412281</v>
      </c>
      <c r="D111" s="46">
        <f ca="1">'gas-ff-natural'!H111</f>
        <v>0.34773087939747005</v>
      </c>
      <c r="E111" s="46">
        <f ca="1">'gas-ff-natural'!I111</f>
        <v>0.28231615951081729</v>
      </c>
      <c r="F111" s="46">
        <f ca="1">'gas-ff-natural'!J111</f>
        <v>0.2169014396241645</v>
      </c>
      <c r="G111" s="46">
        <f ca="1">'gas-ff-natural'!K111</f>
        <v>0.15148671973751171</v>
      </c>
      <c r="H111" s="46">
        <f ca="1">'gas-ff-natural'!L111</f>
        <v>8.6071999850858935E-2</v>
      </c>
      <c r="I111" s="47">
        <f ca="1">'gas-ff-natural'!M111</f>
        <v>2.065727996420616E-2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0.85104303364916811</v>
      </c>
      <c r="D112" s="46">
        <f ca="1">'gas-ff-natural'!H112</f>
        <v>0.71629455332138314</v>
      </c>
      <c r="E112" s="46">
        <f ca="1">'gas-ff-natural'!I112</f>
        <v>0.58154607299359817</v>
      </c>
      <c r="F112" s="46">
        <f ca="1">'gas-ff-natural'!J112</f>
        <v>0.4467975926658132</v>
      </c>
      <c r="G112" s="46">
        <f ca="1">'gas-ff-natural'!K112</f>
        <v>0.31204911233802829</v>
      </c>
      <c r="H112" s="46">
        <f ca="1">'gas-ff-natural'!L112</f>
        <v>0.17730063201024338</v>
      </c>
      <c r="I112" s="47">
        <f ca="1">'gas-ff-natural'!M112</f>
        <v>4.255215168245844E-2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0.12692161450912148</v>
      </c>
      <c r="D113" s="46">
        <f ca="1">'gas-ff-natural'!H113</f>
        <v>0.10682569221184392</v>
      </c>
      <c r="E113" s="46">
        <f ca="1">'gas-ff-natural'!I113</f>
        <v>8.6729769914566351E-2</v>
      </c>
      <c r="F113" s="46">
        <f ca="1">'gas-ff-natural'!J113</f>
        <v>6.6633847617288786E-2</v>
      </c>
      <c r="G113" s="46">
        <f ca="1">'gas-ff-natural'!K113</f>
        <v>4.653792532001122E-2</v>
      </c>
      <c r="H113" s="46">
        <f ca="1">'gas-ff-natural'!L113</f>
        <v>2.644200302273365E-2</v>
      </c>
      <c r="I113" s="47">
        <f ca="1">'gas-ff-natural'!M113</f>
        <v>6.3460807254560794E-3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0.33347622752148715</v>
      </c>
      <c r="D114" s="46">
        <f ca="1">'gas-ff-natural'!H114</f>
        <v>0.28067582483058501</v>
      </c>
      <c r="E114" s="46">
        <f ca="1">'gas-ff-natural'!I114</f>
        <v>0.22787542213968287</v>
      </c>
      <c r="F114" s="46">
        <f ca="1">'gas-ff-natural'!J114</f>
        <v>0.17507501944878073</v>
      </c>
      <c r="G114" s="46">
        <f ca="1">'gas-ff-natural'!K114</f>
        <v>0.12227461675787861</v>
      </c>
      <c r="H114" s="46">
        <f ca="1">'gas-ff-natural'!L114</f>
        <v>6.9474214066976486E-2</v>
      </c>
      <c r="I114" s="47">
        <f ca="1">'gas-ff-natural'!M114</f>
        <v>1.6673811376074373E-2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1.1445573504387156E-2</v>
      </c>
      <c r="D115" s="46">
        <f ca="1">'gas-ff-natural'!H115</f>
        <v>9.633357699525856E-3</v>
      </c>
      <c r="E115" s="46">
        <f ca="1">'gas-ff-natural'!I115</f>
        <v>7.8211418946645562E-3</v>
      </c>
      <c r="F115" s="46">
        <f ca="1">'gas-ff-natural'!J115</f>
        <v>6.0089260898032563E-3</v>
      </c>
      <c r="G115" s="46">
        <f ca="1">'gas-ff-natural'!K115</f>
        <v>4.1967102849419574E-3</v>
      </c>
      <c r="H115" s="46">
        <f ca="1">'gas-ff-natural'!L115</f>
        <v>2.384494480080658E-3</v>
      </c>
      <c r="I115" s="47">
        <f ca="1">'gas-ff-natural'!M115</f>
        <v>5.7227867521935825E-4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0.25512800383536571</v>
      </c>
      <c r="D116" s="46">
        <f ca="1">'gas-ff-natural'!H116</f>
        <v>0.21473273656143282</v>
      </c>
      <c r="E116" s="46">
        <f ca="1">'gas-ff-natural'!I116</f>
        <v>0.17433746928749991</v>
      </c>
      <c r="F116" s="46">
        <f ca="1">'gas-ff-natural'!J116</f>
        <v>0.13394220201356699</v>
      </c>
      <c r="G116" s="46">
        <f ca="1">'gas-ff-natural'!K116</f>
        <v>9.3546934739634088E-2</v>
      </c>
      <c r="H116" s="46">
        <f ca="1">'gas-ff-natural'!L116</f>
        <v>5.3151667465701193E-2</v>
      </c>
      <c r="I116" s="47">
        <f ca="1">'gas-ff-natural'!M116</f>
        <v>1.2756400191768297E-2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0.74290646166656549</v>
      </c>
      <c r="D117" s="46">
        <f ca="1">'gas-ff-natural'!H117</f>
        <v>0.62527960523602599</v>
      </c>
      <c r="E117" s="46">
        <f ca="1">'gas-ff-natural'!I117</f>
        <v>0.5076527488054865</v>
      </c>
      <c r="F117" s="46">
        <f ca="1">'gas-ff-natural'!J117</f>
        <v>0.39002589237494695</v>
      </c>
      <c r="G117" s="46">
        <f ca="1">'gas-ff-natural'!K117</f>
        <v>0.2723990359444074</v>
      </c>
      <c r="H117" s="46">
        <f ca="1">'gas-ff-natural'!L117</f>
        <v>0.15477217951386785</v>
      </c>
      <c r="I117" s="47">
        <f ca="1">'gas-ff-natural'!M117</f>
        <v>3.714532308332831E-2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topLeftCell="A78" workbookViewId="0">
      <selection activeCell="H109" sqref="H109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8.7232946962002761E-2</v>
      </c>
      <c r="D2" s="46">
        <f ca="1">electricity!H2+'electricity-heatpumps'!H2</f>
        <v>8.7717693826730572E-2</v>
      </c>
      <c r="E2" s="46">
        <f ca="1">electricity!I2+'electricity-heatpumps'!I2</f>
        <v>8.8202440691458384E-2</v>
      </c>
      <c r="F2" s="46">
        <f ca="1">electricity!J2+'electricity-heatpumps'!J2</f>
        <v>8.8687187556186181E-2</v>
      </c>
      <c r="G2" s="46">
        <f ca="1">electricity!K2+'electricity-heatpumps'!K2</f>
        <v>8.9171934420913992E-2</v>
      </c>
      <c r="H2" s="46">
        <f ca="1">electricity!L2+'electricity-heatpumps'!L2</f>
        <v>8.9656681285641804E-2</v>
      </c>
      <c r="I2" s="47">
        <f ca="1">electricity!M2+'electricity-heatpumps'!M2</f>
        <v>9.0141428150369615E-2</v>
      </c>
      <c r="J2" s="1"/>
      <c r="K2">
        <v>1</v>
      </c>
      <c r="L2" t="s">
        <v>62</v>
      </c>
      <c r="M2" s="75">
        <f t="shared" ref="M2:S5" ca="1" si="1">AVERAGEIF($B$2:$B$117,$K2,C$2:C$117)</f>
        <v>9.9238786222790601E-2</v>
      </c>
      <c r="N2" s="75">
        <f t="shared" ca="1" si="1"/>
        <v>9.9829454419571001E-2</v>
      </c>
      <c r="O2" s="75">
        <f t="shared" ca="1" si="1"/>
        <v>0.10042012261635136</v>
      </c>
      <c r="P2" s="75">
        <f t="shared" ca="1" si="1"/>
        <v>0.10101079081313175</v>
      </c>
      <c r="Q2" s="75">
        <f t="shared" ca="1" si="1"/>
        <v>0.10160145900991215</v>
      </c>
      <c r="R2" s="75">
        <f t="shared" ca="1" si="1"/>
        <v>0.10219212720669249</v>
      </c>
      <c r="S2" s="75">
        <f t="shared" ca="1" si="1"/>
        <v>0.10278279540347288</v>
      </c>
    </row>
    <row r="3" spans="1:19" x14ac:dyDescent="0.3">
      <c r="A3" t="s">
        <v>1</v>
      </c>
      <c r="B3">
        <v>1</v>
      </c>
      <c r="C3" s="47">
        <f ca="1">electricity!G3+'electricity-heatpumps'!G3</f>
        <v>4.9650493882408255E-2</v>
      </c>
      <c r="D3" s="46">
        <f ca="1">electricity!H3+'electricity-heatpumps'!H3</f>
        <v>5.0483842325183804E-2</v>
      </c>
      <c r="E3" s="46">
        <f ca="1">electricity!I3+'electricity-heatpumps'!I3</f>
        <v>5.1317190767959354E-2</v>
      </c>
      <c r="F3" s="46">
        <f ca="1">electricity!J3+'electricity-heatpumps'!J3</f>
        <v>5.2150539210734911E-2</v>
      </c>
      <c r="G3" s="46">
        <f ca="1">electricity!K3+'electricity-heatpumps'!K3</f>
        <v>5.2983887653510461E-2</v>
      </c>
      <c r="H3" s="46">
        <f ca="1">electricity!L3+'electricity-heatpumps'!L3</f>
        <v>5.3817236096286011E-2</v>
      </c>
      <c r="I3" s="47">
        <f ca="1">electricity!M3+'electricity-heatpumps'!M3</f>
        <v>5.4650584539061561E-2</v>
      </c>
      <c r="J3" s="1"/>
      <c r="K3">
        <v>2</v>
      </c>
      <c r="L3" t="s">
        <v>63</v>
      </c>
      <c r="M3" s="75">
        <f t="shared" ca="1" si="1"/>
        <v>9.9238786222790601E-2</v>
      </c>
      <c r="N3" s="75">
        <f t="shared" ca="1" si="1"/>
        <v>0.10398100190975754</v>
      </c>
      <c r="O3" s="75">
        <f t="shared" ca="1" si="1"/>
        <v>0.10872321759672444</v>
      </c>
      <c r="P3" s="75">
        <f t="shared" ca="1" si="1"/>
        <v>0.11346543328369135</v>
      </c>
      <c r="Q3" s="75">
        <f t="shared" ca="1" si="1"/>
        <v>0.11820764897065826</v>
      </c>
      <c r="R3" s="75">
        <f t="shared" ca="1" si="1"/>
        <v>0.12294986465762515</v>
      </c>
      <c r="S3" s="75">
        <f t="shared" ca="1" si="1"/>
        <v>0.12769208034459206</v>
      </c>
    </row>
    <row r="4" spans="1:19" x14ac:dyDescent="0.3">
      <c r="A4" t="s">
        <v>19</v>
      </c>
      <c r="B4">
        <v>1</v>
      </c>
      <c r="C4" s="47">
        <f ca="1">electricity!G4+'electricity-heatpumps'!G4</f>
        <v>0.10022565767354097</v>
      </c>
      <c r="D4" s="46">
        <f ca="1">electricity!H4+'electricity-heatpumps'!H4</f>
        <v>0.10090309632712074</v>
      </c>
      <c r="E4" s="46">
        <f ca="1">electricity!I4+'electricity-heatpumps'!I4</f>
        <v>0.10158053498070052</v>
      </c>
      <c r="F4" s="46">
        <f ca="1">electricity!J4+'electricity-heatpumps'!J4</f>
        <v>0.1022579736342803</v>
      </c>
      <c r="G4" s="46">
        <f ca="1">electricity!K4+'electricity-heatpumps'!K4</f>
        <v>0.10293541228786009</v>
      </c>
      <c r="H4" s="46">
        <f ca="1">electricity!L4+'electricity-heatpumps'!L4</f>
        <v>0.10361285094143986</v>
      </c>
      <c r="I4" s="47">
        <f ca="1">electricity!M4+'electricity-heatpumps'!M4</f>
        <v>0.10429028959501964</v>
      </c>
      <c r="J4" s="1"/>
      <c r="K4">
        <v>3</v>
      </c>
      <c r="L4" t="s">
        <v>64</v>
      </c>
      <c r="M4" s="75">
        <f t="shared" ca="1" si="1"/>
        <v>9.9238786222790601E-2</v>
      </c>
      <c r="N4" s="75">
        <f t="shared" ca="1" si="1"/>
        <v>0.1068020604795492</v>
      </c>
      <c r="O4" s="75">
        <f t="shared" ca="1" si="1"/>
        <v>0.11436533473630768</v>
      </c>
      <c r="P4" s="75">
        <f t="shared" ca="1" si="1"/>
        <v>0.12192860899306625</v>
      </c>
      <c r="Q4" s="75">
        <f t="shared" ca="1" si="1"/>
        <v>0.12949188324982475</v>
      </c>
      <c r="R4" s="75">
        <f t="shared" ca="1" si="1"/>
        <v>0.13705515750658326</v>
      </c>
      <c r="S4" s="75">
        <f t="shared" ca="1" si="1"/>
        <v>0.14461843176334183</v>
      </c>
    </row>
    <row r="5" spans="1:19" x14ac:dyDescent="0.3">
      <c r="A5" t="s">
        <v>22</v>
      </c>
      <c r="B5">
        <v>1</v>
      </c>
      <c r="C5" s="47">
        <f ca="1">electricity!G5+'electricity-heatpumps'!G5</f>
        <v>1.9991022033951627E-2</v>
      </c>
      <c r="D5" s="46">
        <f ca="1">electricity!H5+'electricity-heatpumps'!H5</f>
        <v>2.0218516779332407E-2</v>
      </c>
      <c r="E5" s="46">
        <f ca="1">electricity!I5+'electricity-heatpumps'!I5</f>
        <v>2.044601152471319E-2</v>
      </c>
      <c r="F5" s="46">
        <f ca="1">electricity!J5+'electricity-heatpumps'!J5</f>
        <v>2.0673506270093969E-2</v>
      </c>
      <c r="G5" s="46">
        <f ca="1">electricity!K5+'electricity-heatpumps'!K5</f>
        <v>2.0901001015474752E-2</v>
      </c>
      <c r="H5" s="46">
        <f ca="1">electricity!L5+'electricity-heatpumps'!L5</f>
        <v>2.1128495760855532E-2</v>
      </c>
      <c r="I5" s="47">
        <f ca="1">electricity!M5+'electricity-heatpumps'!M5</f>
        <v>2.1355990506236315E-2</v>
      </c>
      <c r="J5" s="1"/>
      <c r="K5" s="76">
        <v>4</v>
      </c>
      <c r="L5" s="76" t="s">
        <v>65</v>
      </c>
      <c r="M5" s="75">
        <f t="shared" ca="1" si="1"/>
        <v>9.9238786222790601E-2</v>
      </c>
      <c r="N5" s="75">
        <f t="shared" ca="1" si="1"/>
        <v>0.1120562927560686</v>
      </c>
      <c r="O5" s="75">
        <f t="shared" ca="1" si="1"/>
        <v>0.12487379928934658</v>
      </c>
      <c r="P5" s="75">
        <f t="shared" ca="1" si="1"/>
        <v>0.13769130582262451</v>
      </c>
      <c r="Q5" s="75">
        <f t="shared" ca="1" si="1"/>
        <v>0.15050881235590249</v>
      </c>
      <c r="R5" s="75">
        <f t="shared" ca="1" si="1"/>
        <v>0.16332631888918045</v>
      </c>
      <c r="S5" s="75">
        <f t="shared" ca="1" si="1"/>
        <v>0.17614382542245843</v>
      </c>
    </row>
    <row r="6" spans="1:19" x14ac:dyDescent="0.3">
      <c r="A6" t="s">
        <v>28</v>
      </c>
      <c r="B6">
        <v>1</v>
      </c>
      <c r="C6" s="47">
        <f ca="1">electricity!G6+'electricity-heatpumps'!G6</f>
        <v>0.14689389023811067</v>
      </c>
      <c r="D6" s="46">
        <f ca="1">electricity!H6+'electricity-heatpumps'!H6</f>
        <v>0.14780450419911481</v>
      </c>
      <c r="E6" s="46">
        <f ca="1">electricity!I6+'electricity-heatpumps'!I6</f>
        <v>0.14871511816011893</v>
      </c>
      <c r="F6" s="46">
        <f ca="1">electricity!J6+'electricity-heatpumps'!J6</f>
        <v>0.14962573212112307</v>
      </c>
      <c r="G6" s="46">
        <f ca="1">electricity!K6+'electricity-heatpumps'!K6</f>
        <v>0.15053634608212721</v>
      </c>
      <c r="H6" s="46">
        <f ca="1">electricity!L6+'electricity-heatpumps'!L6</f>
        <v>0.15144696004313132</v>
      </c>
      <c r="I6" s="47">
        <f ca="1">electricity!M6+'electricity-heatpumps'!M6</f>
        <v>0.15235757400413547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6.1161354569855622E-2</v>
      </c>
      <c r="D7" s="46">
        <f ca="1">electricity!H7+'electricity-heatpumps'!H7</f>
        <v>6.2168028719314879E-2</v>
      </c>
      <c r="E7" s="46">
        <f ca="1">electricity!I7+'electricity-heatpumps'!I7</f>
        <v>6.3174702868774135E-2</v>
      </c>
      <c r="F7" s="46">
        <f ca="1">electricity!J7+'electricity-heatpumps'!J7</f>
        <v>6.4181377018233385E-2</v>
      </c>
      <c r="G7" s="46">
        <f ca="1">electricity!K7+'electricity-heatpumps'!K7</f>
        <v>6.5188051167692634E-2</v>
      </c>
      <c r="H7" s="46">
        <f ca="1">electricity!L7+'electricity-heatpumps'!L7</f>
        <v>6.6194725317151898E-2</v>
      </c>
      <c r="I7" s="47">
        <f ca="1">electricity!M7+'electricity-heatpumps'!M7</f>
        <v>6.7201399466611147E-2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5.9583882750077345E-2</v>
      </c>
      <c r="D8" s="46">
        <f ca="1">electricity!H8+'electricity-heatpumps'!H8</f>
        <v>5.9965941608491932E-2</v>
      </c>
      <c r="E8" s="46">
        <f ca="1">electricity!I8+'electricity-heatpumps'!I8</f>
        <v>6.0348000466906512E-2</v>
      </c>
      <c r="F8" s="46">
        <f ca="1">electricity!J8+'electricity-heatpumps'!J8</f>
        <v>6.0730059325321099E-2</v>
      </c>
      <c r="G8" s="46">
        <f ca="1">electricity!K8+'electricity-heatpumps'!K8</f>
        <v>6.1112118183735686E-2</v>
      </c>
      <c r="H8" s="46">
        <f ca="1">electricity!L8+'electricity-heatpumps'!L8</f>
        <v>6.1494177042150273E-2</v>
      </c>
      <c r="I8" s="47">
        <f ca="1">electricity!M8+'electricity-heatpumps'!M8</f>
        <v>6.1876235900564854E-2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3.435083280936839E-2</v>
      </c>
      <c r="D9" s="46">
        <f ca="1">electricity!H9+'electricity-heatpumps'!H9</f>
        <v>3.4510171316772136E-2</v>
      </c>
      <c r="E9" s="46">
        <f ca="1">electricity!I9+'electricity-heatpumps'!I9</f>
        <v>3.4669509824175881E-2</v>
      </c>
      <c r="F9" s="46">
        <f ca="1">electricity!J9+'electricity-heatpumps'!J9</f>
        <v>3.4828848331579627E-2</v>
      </c>
      <c r="G9" s="46">
        <f ca="1">electricity!K9+'electricity-heatpumps'!K9</f>
        <v>3.4988186838983366E-2</v>
      </c>
      <c r="H9" s="46">
        <f ca="1">electricity!L9+'electricity-heatpumps'!L9</f>
        <v>3.5147525346387112E-2</v>
      </c>
      <c r="I9" s="47">
        <f ca="1">electricity!M9+'electricity-heatpumps'!M9</f>
        <v>3.5306863853790858E-2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0.32432587539858748</v>
      </c>
      <c r="D10" s="46">
        <f ca="1">electricity!H10+'electricity-heatpumps'!H10</f>
        <v>0.32455176435345306</v>
      </c>
      <c r="E10" s="46">
        <f ca="1">electricity!I10+'electricity-heatpumps'!I10</f>
        <v>0.3247776533083187</v>
      </c>
      <c r="F10" s="46">
        <f ca="1">electricity!J10+'electricity-heatpumps'!J10</f>
        <v>0.32500354226318429</v>
      </c>
      <c r="G10" s="46">
        <f ca="1">electricity!K10+'electricity-heatpumps'!K10</f>
        <v>0.32522943121804992</v>
      </c>
      <c r="H10" s="46">
        <f ca="1">electricity!L10+'electricity-heatpumps'!L10</f>
        <v>0.32545532017291551</v>
      </c>
      <c r="I10" s="47">
        <f ca="1">electricity!M10+'electricity-heatpumps'!M10</f>
        <v>0.32568120912778115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0.14343005863490296</v>
      </c>
      <c r="D11" s="46">
        <f ca="1">electricity!H11+'electricity-heatpumps'!H11</f>
        <v>0.14389579880104719</v>
      </c>
      <c r="E11" s="46">
        <f ca="1">electricity!I11+'electricity-heatpumps'!I11</f>
        <v>0.14436153896719142</v>
      </c>
      <c r="F11" s="46">
        <f ca="1">electricity!J11+'electricity-heatpumps'!J11</f>
        <v>0.14482727913333565</v>
      </c>
      <c r="G11" s="46">
        <f ca="1">electricity!K11+'electricity-heatpumps'!K11</f>
        <v>0.14529301929947988</v>
      </c>
      <c r="H11" s="46">
        <f ca="1">electricity!L11+'electricity-heatpumps'!L11</f>
        <v>0.14575875946562411</v>
      </c>
      <c r="I11" s="47">
        <f ca="1">electricity!M11+'electricity-heatpumps'!M11</f>
        <v>0.14622449963176834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6.9982176422740641E-2</v>
      </c>
      <c r="D12" s="46">
        <f ca="1">electricity!H12+'electricity-heatpumps'!H12</f>
        <v>7.0720478411150506E-2</v>
      </c>
      <c r="E12" s="46">
        <f ca="1">electricity!I12+'electricity-heatpumps'!I12</f>
        <v>7.1458780399560384E-2</v>
      </c>
      <c r="F12" s="46">
        <f ca="1">electricity!J12+'electricity-heatpumps'!J12</f>
        <v>7.2197082387970249E-2</v>
      </c>
      <c r="G12" s="46">
        <f ca="1">electricity!K12+'electricity-heatpumps'!K12</f>
        <v>7.2935384376380114E-2</v>
      </c>
      <c r="H12" s="46">
        <f ca="1">electricity!L12+'electricity-heatpumps'!L12</f>
        <v>7.3673686364789992E-2</v>
      </c>
      <c r="I12" s="47">
        <f ca="1">electricity!M12+'electricity-heatpumps'!M12</f>
        <v>7.4411988353199857E-2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4.6061151865040444E-2</v>
      </c>
      <c r="D13" s="46">
        <f ca="1">electricity!H13+'electricity-heatpumps'!H13</f>
        <v>4.6696521445924989E-2</v>
      </c>
      <c r="E13" s="46">
        <f ca="1">electricity!I13+'electricity-heatpumps'!I13</f>
        <v>4.7331891026809542E-2</v>
      </c>
      <c r="F13" s="46">
        <f ca="1">electricity!J13+'electricity-heatpumps'!J13</f>
        <v>4.7967260607694087E-2</v>
      </c>
      <c r="G13" s="46">
        <f ca="1">electricity!K13+'electricity-heatpumps'!K13</f>
        <v>4.8602630188578633E-2</v>
      </c>
      <c r="H13" s="46">
        <f ca="1">electricity!L13+'electricity-heatpumps'!L13</f>
        <v>4.9237999769463178E-2</v>
      </c>
      <c r="I13" s="47">
        <f ca="1">electricity!M13+'electricity-heatpumps'!M13</f>
        <v>4.9873369350347731E-2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1.5311711710729868E-2</v>
      </c>
      <c r="D14" s="46">
        <f ca="1">electricity!H14+'electricity-heatpumps'!H14</f>
        <v>1.5726734580864554E-2</v>
      </c>
      <c r="E14" s="46">
        <f ca="1">electricity!I14+'electricity-heatpumps'!I14</f>
        <v>1.6141757450999238E-2</v>
      </c>
      <c r="F14" s="46">
        <f ca="1">electricity!J14+'electricity-heatpumps'!J14</f>
        <v>1.6556780321133922E-2</v>
      </c>
      <c r="G14" s="46">
        <f ca="1">electricity!K14+'electricity-heatpumps'!K14</f>
        <v>1.6971803191268606E-2</v>
      </c>
      <c r="H14" s="46">
        <f ca="1">electricity!L14+'electricity-heatpumps'!L14</f>
        <v>1.738682606140329E-2</v>
      </c>
      <c r="I14" s="47">
        <f ca="1">electricity!M14+'electricity-heatpumps'!M14</f>
        <v>1.7801848931537974E-2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7.3094882571526326E-2</v>
      </c>
      <c r="D15" s="46">
        <f ca="1">electricity!H15+'electricity-heatpumps'!H15</f>
        <v>7.4666401769718116E-2</v>
      </c>
      <c r="E15" s="46">
        <f ca="1">electricity!I15+'electricity-heatpumps'!I15</f>
        <v>7.6237920967909892E-2</v>
      </c>
      <c r="F15" s="46">
        <f ca="1">electricity!J15+'electricity-heatpumps'!J15</f>
        <v>7.7809440166101682E-2</v>
      </c>
      <c r="G15" s="46">
        <f ca="1">electricity!K15+'electricity-heatpumps'!K15</f>
        <v>7.9380959364293457E-2</v>
      </c>
      <c r="H15" s="46">
        <f ca="1">electricity!L15+'electricity-heatpumps'!L15</f>
        <v>8.0952478562485247E-2</v>
      </c>
      <c r="I15" s="47">
        <f ca="1">electricity!M15+'electricity-heatpumps'!M15</f>
        <v>8.2523997760677037E-2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1.436535538656496E-2</v>
      </c>
      <c r="D16" s="46">
        <f ca="1">electricity!H16+'electricity-heatpumps'!H16</f>
        <v>1.4846869957445283E-2</v>
      </c>
      <c r="E16" s="46">
        <f ca="1">electricity!I16+'electricity-heatpumps'!I16</f>
        <v>1.5328384528325606E-2</v>
      </c>
      <c r="F16" s="46">
        <f ca="1">electricity!J16+'electricity-heatpumps'!J16</f>
        <v>1.580989909920593E-2</v>
      </c>
      <c r="G16" s="46">
        <f ca="1">electricity!K16+'electricity-heatpumps'!K16</f>
        <v>1.6291413670086251E-2</v>
      </c>
      <c r="H16" s="46">
        <f ca="1">electricity!L16+'electricity-heatpumps'!L16</f>
        <v>1.6772928240966576E-2</v>
      </c>
      <c r="I16" s="47">
        <f ca="1">electricity!M16+'electricity-heatpumps'!M16</f>
        <v>1.7254442811846897E-2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1.3755507908992234E-2</v>
      </c>
      <c r="D17" s="46">
        <f ca="1">electricity!H17+'electricity-heatpumps'!H17</f>
        <v>1.3957256467197181E-2</v>
      </c>
      <c r="E17" s="46">
        <f ca="1">electricity!I17+'electricity-heatpumps'!I17</f>
        <v>1.4159005025402129E-2</v>
      </c>
      <c r="F17" s="46">
        <f ca="1">electricity!J17+'electricity-heatpumps'!J17</f>
        <v>1.4360753583607076E-2</v>
      </c>
      <c r="G17" s="46">
        <f ca="1">electricity!K17+'electricity-heatpumps'!K17</f>
        <v>1.4562502141812024E-2</v>
      </c>
      <c r="H17" s="46">
        <f ca="1">electricity!L17+'electricity-heatpumps'!L17</f>
        <v>1.4764250700016971E-2</v>
      </c>
      <c r="I17" s="47">
        <f ca="1">electricity!M17+'electricity-heatpumps'!M17</f>
        <v>1.4965999258221918E-2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2.010332657705893E-2</v>
      </c>
      <c r="D18" s="46">
        <f ca="1">electricity!H18+'electricity-heatpumps'!H18</f>
        <v>2.056164844416403E-2</v>
      </c>
      <c r="E18" s="46">
        <f ca="1">electricity!I18+'electricity-heatpumps'!I18</f>
        <v>2.1019970311269134E-2</v>
      </c>
      <c r="F18" s="46">
        <f ca="1">electricity!J18+'electricity-heatpumps'!J18</f>
        <v>2.1478292178374235E-2</v>
      </c>
      <c r="G18" s="46">
        <f ca="1">electricity!K18+'electricity-heatpumps'!K18</f>
        <v>2.1936614045479336E-2</v>
      </c>
      <c r="H18" s="46">
        <f ca="1">electricity!L18+'electricity-heatpumps'!L18</f>
        <v>2.239493591258444E-2</v>
      </c>
      <c r="I18" s="47">
        <f ca="1">electricity!M18+'electricity-heatpumps'!M18</f>
        <v>2.285325777968954E-2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6.8343816940612784E-2</v>
      </c>
      <c r="D19" s="46">
        <f ca="1">electricity!H19+'electricity-heatpumps'!H19</f>
        <v>6.9163014285957392E-2</v>
      </c>
      <c r="E19" s="46">
        <f ca="1">electricity!I19+'electricity-heatpumps'!I19</f>
        <v>6.9982211631302013E-2</v>
      </c>
      <c r="F19" s="46">
        <f ca="1">electricity!J19+'electricity-heatpumps'!J19</f>
        <v>7.0801408976646621E-2</v>
      </c>
      <c r="G19" s="46">
        <f ca="1">electricity!K19+'electricity-heatpumps'!K19</f>
        <v>7.1620606321991243E-2</v>
      </c>
      <c r="H19" s="46">
        <f ca="1">electricity!L19+'electricity-heatpumps'!L19</f>
        <v>7.243980366733585E-2</v>
      </c>
      <c r="I19" s="47">
        <f ca="1">electricity!M19+'electricity-heatpumps'!M19</f>
        <v>7.3259001012680472E-2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0.28839766890324264</v>
      </c>
      <c r="D20" s="46">
        <f ca="1">electricity!H20+'electricity-heatpumps'!H20</f>
        <v>0.28885125959329788</v>
      </c>
      <c r="E20" s="46">
        <f ca="1">electricity!I20+'electricity-heatpumps'!I20</f>
        <v>0.28930485028335312</v>
      </c>
      <c r="F20" s="46">
        <f ca="1">electricity!J20+'electricity-heatpumps'!J20</f>
        <v>0.28975844097340836</v>
      </c>
      <c r="G20" s="46">
        <f ca="1">electricity!K20+'electricity-heatpumps'!K20</f>
        <v>0.2902120316634636</v>
      </c>
      <c r="H20" s="46">
        <f ca="1">electricity!L20+'electricity-heatpumps'!L20</f>
        <v>0.29066562235351889</v>
      </c>
      <c r="I20" s="47">
        <f ca="1">electricity!M20+'electricity-heatpumps'!M20</f>
        <v>0.29111921304357413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4.3469529354295502E-2</v>
      </c>
      <c r="D21" s="46">
        <f ca="1">electricity!H21+'electricity-heatpumps'!H21</f>
        <v>4.4035546521562059E-2</v>
      </c>
      <c r="E21" s="46">
        <f ca="1">electricity!I21+'electricity-heatpumps'!I21</f>
        <v>4.4601563688828616E-2</v>
      </c>
      <c r="F21" s="46">
        <f ca="1">electricity!J21+'electricity-heatpumps'!J21</f>
        <v>4.5167580856095173E-2</v>
      </c>
      <c r="G21" s="46">
        <f ca="1">electricity!K21+'electricity-heatpumps'!K21</f>
        <v>4.573359802336173E-2</v>
      </c>
      <c r="H21" s="46">
        <f ca="1">electricity!L21+'electricity-heatpumps'!L21</f>
        <v>4.6299615190628286E-2</v>
      </c>
      <c r="I21" s="47">
        <f ca="1">electricity!M21+'electricity-heatpumps'!M21</f>
        <v>4.6865632357894843E-2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1.6815098116769442E-2</v>
      </c>
      <c r="D22" s="46">
        <f ca="1">electricity!H22+'electricity-heatpumps'!H22</f>
        <v>1.8907319895969922E-2</v>
      </c>
      <c r="E22" s="46">
        <f ca="1">electricity!I22+'electricity-heatpumps'!I22</f>
        <v>2.0999541675170402E-2</v>
      </c>
      <c r="F22" s="46">
        <f ca="1">electricity!J22+'electricity-heatpumps'!J22</f>
        <v>2.3091763454370882E-2</v>
      </c>
      <c r="G22" s="46">
        <f ca="1">electricity!K22+'electricity-heatpumps'!K22</f>
        <v>2.5183985233571363E-2</v>
      </c>
      <c r="H22" s="46">
        <f ca="1">electricity!L22+'electricity-heatpumps'!L22</f>
        <v>2.7276207012771846E-2</v>
      </c>
      <c r="I22" s="47">
        <f ca="1">electricity!M22+'electricity-heatpumps'!M22</f>
        <v>2.9368428791972327E-2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3.3534687046851502E-2</v>
      </c>
      <c r="D23" s="46">
        <f ca="1">electricity!H23+'electricity-heatpumps'!H23</f>
        <v>3.371292074373955E-2</v>
      </c>
      <c r="E23" s="46">
        <f ca="1">electricity!I23+'electricity-heatpumps'!I23</f>
        <v>3.3891154440627604E-2</v>
      </c>
      <c r="F23" s="46">
        <f ca="1">electricity!J23+'electricity-heatpumps'!J23</f>
        <v>3.4069388137515651E-2</v>
      </c>
      <c r="G23" s="46">
        <f ca="1">electricity!K23+'electricity-heatpumps'!K23</f>
        <v>3.4247621834403705E-2</v>
      </c>
      <c r="H23" s="46">
        <f ca="1">electricity!L23+'electricity-heatpumps'!L23</f>
        <v>3.4425855531291752E-2</v>
      </c>
      <c r="I23" s="47">
        <f ca="1">electricity!M23+'electricity-heatpumps'!M23</f>
        <v>3.4604089228179799E-2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2.7850919121713613E-2</v>
      </c>
      <c r="D24" s="46">
        <f ca="1">electricity!H24+'electricity-heatpumps'!H24</f>
        <v>2.8130891985700526E-2</v>
      </c>
      <c r="E24" s="46">
        <f ca="1">electricity!I24+'electricity-heatpumps'!I24</f>
        <v>2.8410864849687436E-2</v>
      </c>
      <c r="F24" s="46">
        <f ca="1">electricity!J24+'electricity-heatpumps'!J24</f>
        <v>2.8690837713674349E-2</v>
      </c>
      <c r="G24" s="46">
        <f ca="1">electricity!K24+'electricity-heatpumps'!K24</f>
        <v>2.8970810577661259E-2</v>
      </c>
      <c r="H24" s="46">
        <f ca="1">electricity!L24+'electricity-heatpumps'!L24</f>
        <v>2.9250783441648172E-2</v>
      </c>
      <c r="I24" s="47">
        <f ca="1">electricity!M24+'electricity-heatpumps'!M24</f>
        <v>2.9530756305635085E-2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8.7590987111373905E-2</v>
      </c>
      <c r="D25" s="46">
        <f ca="1">electricity!H25+'electricity-heatpumps'!H25</f>
        <v>8.8223366203508416E-2</v>
      </c>
      <c r="E25" s="46">
        <f ca="1">electricity!I25+'electricity-heatpumps'!I25</f>
        <v>8.8855745295642941E-2</v>
      </c>
      <c r="F25" s="46">
        <f ca="1">electricity!J25+'electricity-heatpumps'!J25</f>
        <v>8.9488124387777451E-2</v>
      </c>
      <c r="G25" s="46">
        <f ca="1">electricity!K25+'electricity-heatpumps'!K25</f>
        <v>9.0120503479911976E-2</v>
      </c>
      <c r="H25" s="46">
        <f ca="1">electricity!L25+'electricity-heatpumps'!L25</f>
        <v>9.0752882572046487E-2</v>
      </c>
      <c r="I25" s="47">
        <f ca="1">electricity!M25+'electricity-heatpumps'!M25</f>
        <v>9.1385261664180997E-2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5.0202352386795206E-2</v>
      </c>
      <c r="D26" s="46">
        <f ca="1">electricity!H26+'electricity-heatpumps'!H26</f>
        <v>5.0502547180713765E-2</v>
      </c>
      <c r="E26" s="46">
        <f ca="1">electricity!I26+'electricity-heatpumps'!I26</f>
        <v>5.0802741974632332E-2</v>
      </c>
      <c r="F26" s="46">
        <f ca="1">electricity!J26+'electricity-heatpumps'!J26</f>
        <v>5.1102936768550891E-2</v>
      </c>
      <c r="G26" s="46">
        <f ca="1">electricity!K26+'electricity-heatpumps'!K26</f>
        <v>5.1403131562469458E-2</v>
      </c>
      <c r="H26" s="46">
        <f ca="1">electricity!L26+'electricity-heatpumps'!L26</f>
        <v>5.1703326356388017E-2</v>
      </c>
      <c r="I26" s="47">
        <f ca="1">electricity!M26+'electricity-heatpumps'!M26</f>
        <v>5.2003521150306577E-2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0.14993713062499983</v>
      </c>
      <c r="D27" s="46">
        <f ca="1">electricity!H27+'electricity-heatpumps'!H27</f>
        <v>0.1504206233661412</v>
      </c>
      <c r="E27" s="46">
        <f ca="1">electricity!I27+'electricity-heatpumps'!I27</f>
        <v>0.15090411610728255</v>
      </c>
      <c r="F27" s="46">
        <f ca="1">electricity!J27+'electricity-heatpumps'!J27</f>
        <v>0.15138760884842392</v>
      </c>
      <c r="G27" s="46">
        <f ca="1">electricity!K27+'electricity-heatpumps'!K27</f>
        <v>0.15187110158956529</v>
      </c>
      <c r="H27" s="46">
        <f ca="1">electricity!L27+'electricity-heatpumps'!L27</f>
        <v>0.15235459433070664</v>
      </c>
      <c r="I27" s="47">
        <f ca="1">electricity!M27+'electricity-heatpumps'!M27</f>
        <v>0.15283808707184801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0.64016959695478204</v>
      </c>
      <c r="D28" s="46">
        <f ca="1">electricity!H28+'electricity-heatpumps'!H28</f>
        <v>0.64019468872358487</v>
      </c>
      <c r="E28" s="46">
        <f ca="1">electricity!I28+'electricity-heatpumps'!I28</f>
        <v>0.6402197804923877</v>
      </c>
      <c r="F28" s="46">
        <f ca="1">electricity!J28+'electricity-heatpumps'!J28</f>
        <v>0.64024487226119053</v>
      </c>
      <c r="G28" s="46">
        <f ca="1">electricity!K28+'electricity-heatpumps'!K28</f>
        <v>0.64026996402999348</v>
      </c>
      <c r="H28" s="46">
        <f ca="1">electricity!L28+'electricity-heatpumps'!L28</f>
        <v>0.64029505579879631</v>
      </c>
      <c r="I28" s="47">
        <f ca="1">electricity!M28+'electricity-heatpumps'!M28</f>
        <v>0.64032014756759914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7.8219880983012163E-2</v>
      </c>
      <c r="D29" s="46">
        <f ca="1">electricity!H29+'electricity-heatpumps'!H29</f>
        <v>7.9008699783336023E-2</v>
      </c>
      <c r="E29" s="46">
        <f ca="1">electricity!I29+'electricity-heatpumps'!I29</f>
        <v>7.9797518583659868E-2</v>
      </c>
      <c r="F29" s="46">
        <f ca="1">electricity!J29+'electricity-heatpumps'!J29</f>
        <v>8.0586337383983728E-2</v>
      </c>
      <c r="G29" s="46">
        <f ca="1">electricity!K29+'electricity-heatpumps'!K29</f>
        <v>8.1375156184307573E-2</v>
      </c>
      <c r="H29" s="46">
        <f ca="1">electricity!L29+'electricity-heatpumps'!L29</f>
        <v>8.2163974984631433E-2</v>
      </c>
      <c r="I29" s="47">
        <f ca="1">electricity!M29+'electricity-heatpumps'!M29</f>
        <v>8.2952793784955292E-2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0.11387300552102017</v>
      </c>
      <c r="D30" s="46">
        <f ca="1">electricity!H30+'electricity-heatpumps'!H30</f>
        <v>0.11450803055102129</v>
      </c>
      <c r="E30" s="46">
        <f ca="1">electricity!I30+'electricity-heatpumps'!I30</f>
        <v>0.11514305558102242</v>
      </c>
      <c r="F30" s="46">
        <f ca="1">electricity!J30+'electricity-heatpumps'!J30</f>
        <v>0.11577808061102354</v>
      </c>
      <c r="G30" s="46">
        <f ca="1">electricity!K30+'electricity-heatpumps'!K30</f>
        <v>0.11641310564102468</v>
      </c>
      <c r="H30" s="46">
        <f ca="1">electricity!L30+'electricity-heatpumps'!L30</f>
        <v>0.1170481306710258</v>
      </c>
      <c r="I30" s="47">
        <f ca="1">electricity!M30+'electricity-heatpumps'!M30</f>
        <v>0.11768315570102693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8.7232946962002761E-2</v>
      </c>
      <c r="D31" s="46">
        <f ca="1">electricity!H31+'electricity-heatpumps'!H31</f>
        <v>9.1611833829970485E-2</v>
      </c>
      <c r="E31" s="46">
        <f ca="1">electricity!I31+'electricity-heatpumps'!I31</f>
        <v>9.5990720697938209E-2</v>
      </c>
      <c r="F31" s="46">
        <f ca="1">electricity!J31+'electricity-heatpumps'!J31</f>
        <v>0.10036960756590592</v>
      </c>
      <c r="G31" s="46">
        <f ca="1">electricity!K31+'electricity-heatpumps'!K31</f>
        <v>0.10474849443387364</v>
      </c>
      <c r="H31" s="46">
        <f ca="1">electricity!L31+'electricity-heatpumps'!L31</f>
        <v>0.10912738130184135</v>
      </c>
      <c r="I31" s="47">
        <f ca="1">electricity!M31+'electricity-heatpumps'!M31</f>
        <v>0.11350626816980908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4.9650493882408255E-2</v>
      </c>
      <c r="D32" s="46">
        <f ca="1">electricity!H32+'electricity-heatpumps'!H32</f>
        <v>5.693078236058987E-2</v>
      </c>
      <c r="E32" s="46">
        <f ca="1">electricity!I32+'electricity-heatpumps'!I32</f>
        <v>6.4211070838771478E-2</v>
      </c>
      <c r="F32" s="46">
        <f ca="1">electricity!J32+'electricity-heatpumps'!J32</f>
        <v>7.1491359316953093E-2</v>
      </c>
      <c r="G32" s="46">
        <f ca="1">electricity!K32+'electricity-heatpumps'!K32</f>
        <v>7.8771647795134708E-2</v>
      </c>
      <c r="H32" s="46">
        <f ca="1">electricity!L32+'electricity-heatpumps'!L32</f>
        <v>8.605193627331631E-2</v>
      </c>
      <c r="I32" s="47">
        <f ca="1">electricity!M32+'electricity-heatpumps'!M32</f>
        <v>9.3332224751497939E-2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0.10022565767354097</v>
      </c>
      <c r="D33" s="46">
        <f ca="1">electricity!H33+'electricity-heatpumps'!H33</f>
        <v>0.10282841390594413</v>
      </c>
      <c r="E33" s="46">
        <f ca="1">electricity!I33+'electricity-heatpumps'!I33</f>
        <v>0.10543117013834731</v>
      </c>
      <c r="F33" s="46">
        <f ca="1">electricity!J33+'electricity-heatpumps'!J33</f>
        <v>0.10803392637075047</v>
      </c>
      <c r="G33" s="46">
        <f ca="1">electricity!K33+'electricity-heatpumps'!K33</f>
        <v>0.11063668260315365</v>
      </c>
      <c r="H33" s="46">
        <f ca="1">electricity!L33+'electricity-heatpumps'!L33</f>
        <v>0.11323943883555682</v>
      </c>
      <c r="I33" s="47">
        <f ca="1">electricity!M33+'electricity-heatpumps'!M33</f>
        <v>0.11584219506795999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1.9991022033951627E-2</v>
      </c>
      <c r="D34" s="46">
        <f ca="1">electricity!H34+'electricity-heatpumps'!H34</f>
        <v>2.2471651891827912E-2</v>
      </c>
      <c r="E34" s="46">
        <f ca="1">electricity!I34+'electricity-heatpumps'!I34</f>
        <v>2.4952281749704201E-2</v>
      </c>
      <c r="F34" s="46">
        <f ca="1">electricity!J34+'electricity-heatpumps'!J34</f>
        <v>2.743291160758049E-2</v>
      </c>
      <c r="G34" s="46">
        <f ca="1">electricity!K34+'electricity-heatpumps'!K34</f>
        <v>2.9913541465456776E-2</v>
      </c>
      <c r="H34" s="46">
        <f ca="1">electricity!L34+'electricity-heatpumps'!L34</f>
        <v>3.2394171323333061E-2</v>
      </c>
      <c r="I34" s="47">
        <f ca="1">electricity!M34+'electricity-heatpumps'!M34</f>
        <v>3.487480118120935E-2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0.14689389023811067</v>
      </c>
      <c r="D35" s="46">
        <f ca="1">electricity!H35+'electricity-heatpumps'!H35</f>
        <v>0.15339866350009765</v>
      </c>
      <c r="E35" s="46">
        <f ca="1">electricity!I35+'electricity-heatpumps'!I35</f>
        <v>0.15990343676208463</v>
      </c>
      <c r="F35" s="46">
        <f ca="1">electricity!J35+'electricity-heatpumps'!J35</f>
        <v>0.16640821002407158</v>
      </c>
      <c r="G35" s="46">
        <f ca="1">electricity!K35+'electricity-heatpumps'!K35</f>
        <v>0.17291298328605856</v>
      </c>
      <c r="H35" s="46">
        <f ca="1">electricity!L35+'electricity-heatpumps'!L35</f>
        <v>0.17941775654804554</v>
      </c>
      <c r="I35" s="47">
        <f ca="1">electricity!M35+'electricity-heatpumps'!M35</f>
        <v>0.18592252981003249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6.1161354569855622E-2</v>
      </c>
      <c r="D36" s="46">
        <f ca="1">electricity!H36+'electricity-heatpumps'!H36</f>
        <v>6.6930140988685619E-2</v>
      </c>
      <c r="E36" s="46">
        <f ca="1">electricity!I36+'electricity-heatpumps'!I36</f>
        <v>7.2698927407515615E-2</v>
      </c>
      <c r="F36" s="46">
        <f ca="1">electricity!J36+'electricity-heatpumps'!J36</f>
        <v>7.8467713826345625E-2</v>
      </c>
      <c r="G36" s="46">
        <f ca="1">electricity!K36+'electricity-heatpumps'!K36</f>
        <v>8.4236500245175622E-2</v>
      </c>
      <c r="H36" s="46">
        <f ca="1">electricity!L36+'electricity-heatpumps'!L36</f>
        <v>9.0005286664005618E-2</v>
      </c>
      <c r="I36" s="47">
        <f ca="1">electricity!M36+'electricity-heatpumps'!M36</f>
        <v>9.5774073082835615E-2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5.9583882750077345E-2</v>
      </c>
      <c r="D37" s="46">
        <f ca="1">electricity!H37+'electricity-heatpumps'!H37</f>
        <v>6.3400284577028176E-2</v>
      </c>
      <c r="E37" s="46">
        <f ca="1">electricity!I37+'electricity-heatpumps'!I37</f>
        <v>6.7216686403979001E-2</v>
      </c>
      <c r="F37" s="46">
        <f ca="1">electricity!J37+'electricity-heatpumps'!J37</f>
        <v>7.1033088230929839E-2</v>
      </c>
      <c r="G37" s="46">
        <f ca="1">electricity!K37+'electricity-heatpumps'!K37</f>
        <v>7.4849490057880663E-2</v>
      </c>
      <c r="H37" s="46">
        <f ca="1">electricity!L37+'electricity-heatpumps'!L37</f>
        <v>7.8665891884831501E-2</v>
      </c>
      <c r="I37" s="47">
        <f ca="1">electricity!M37+'electricity-heatpumps'!M37</f>
        <v>8.2482293711782326E-2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3.435083280936839E-2</v>
      </c>
      <c r="D38" s="46">
        <f ca="1">electricity!H38+'electricity-heatpumps'!H38</f>
        <v>3.5580763697536599E-2</v>
      </c>
      <c r="E38" s="46">
        <f ca="1">electricity!I38+'electricity-heatpumps'!I38</f>
        <v>3.6810694585704816E-2</v>
      </c>
      <c r="F38" s="46">
        <f ca="1">electricity!J38+'electricity-heatpumps'!J38</f>
        <v>3.8040625473873026E-2</v>
      </c>
      <c r="G38" s="46">
        <f ca="1">electricity!K38+'electricity-heatpumps'!K38</f>
        <v>3.9270556362041242E-2</v>
      </c>
      <c r="H38" s="46">
        <f ca="1">electricity!L38+'electricity-heatpumps'!L38</f>
        <v>4.0500487250209452E-2</v>
      </c>
      <c r="I38" s="47">
        <f ca="1">electricity!M38+'electricity-heatpumps'!M38</f>
        <v>4.1730418138377662E-2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0.32432587539858748</v>
      </c>
      <c r="D39" s="46">
        <f ca="1">electricity!H39+'electricity-heatpumps'!H39</f>
        <v>0.32585174601719874</v>
      </c>
      <c r="E39" s="46">
        <f ca="1">electricity!I39+'electricity-heatpumps'!I39</f>
        <v>0.32737761663580994</v>
      </c>
      <c r="F39" s="46">
        <f ca="1">electricity!J39+'electricity-heatpumps'!J39</f>
        <v>0.3289034872544212</v>
      </c>
      <c r="G39" s="46">
        <f ca="1">electricity!K39+'electricity-heatpumps'!K39</f>
        <v>0.3304293578730324</v>
      </c>
      <c r="H39" s="46">
        <f ca="1">electricity!L39+'electricity-heatpumps'!L39</f>
        <v>0.33195522849164366</v>
      </c>
      <c r="I39" s="47">
        <f ca="1">electricity!M39+'electricity-heatpumps'!M39</f>
        <v>0.33348109911025486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0.14343005863490296</v>
      </c>
      <c r="D40" s="46">
        <f ca="1">electricity!H40+'electricity-heatpumps'!H40</f>
        <v>0.14809339188868018</v>
      </c>
      <c r="E40" s="46">
        <f ca="1">electricity!I40+'electricity-heatpumps'!I40</f>
        <v>0.15275672514245742</v>
      </c>
      <c r="F40" s="46">
        <f ca="1">electricity!J40+'electricity-heatpumps'!J40</f>
        <v>0.15742005839623463</v>
      </c>
      <c r="G40" s="46">
        <f ca="1">electricity!K40+'electricity-heatpumps'!K40</f>
        <v>0.16208339165001187</v>
      </c>
      <c r="H40" s="46">
        <f ca="1">electricity!L40+'electricity-heatpumps'!L40</f>
        <v>0.16674672490378908</v>
      </c>
      <c r="I40" s="47">
        <f ca="1">electricity!M40+'electricity-heatpumps'!M40</f>
        <v>0.17141005815756633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6.9982176422740641E-2</v>
      </c>
      <c r="D41" s="46">
        <f ca="1">electricity!H41+'electricity-heatpumps'!H41</f>
        <v>7.6695883041312057E-2</v>
      </c>
      <c r="E41" s="46">
        <f ca="1">electricity!I41+'electricity-heatpumps'!I41</f>
        <v>8.3409589659883487E-2</v>
      </c>
      <c r="F41" s="46">
        <f ca="1">electricity!J41+'electricity-heatpumps'!J41</f>
        <v>9.0123296278454904E-2</v>
      </c>
      <c r="G41" s="46">
        <f ca="1">electricity!K41+'electricity-heatpumps'!K41</f>
        <v>9.683700289702632E-2</v>
      </c>
      <c r="H41" s="46">
        <f ca="1">electricity!L41+'electricity-heatpumps'!L41</f>
        <v>0.10355070951559775</v>
      </c>
      <c r="I41" s="47">
        <f ca="1">electricity!M41+'electricity-heatpumps'!M41</f>
        <v>0.11026441613416918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4.6061151865040444E-2</v>
      </c>
      <c r="D42" s="46">
        <f ca="1">electricity!H42+'electricity-heatpumps'!H42</f>
        <v>5.0608713677824053E-2</v>
      </c>
      <c r="E42" s="46">
        <f ca="1">electricity!I42+'electricity-heatpumps'!I42</f>
        <v>5.5156275490607663E-2</v>
      </c>
      <c r="F42" s="46">
        <f ca="1">electricity!J42+'electricity-heatpumps'!J42</f>
        <v>5.9703837303391273E-2</v>
      </c>
      <c r="G42" s="46">
        <f ca="1">electricity!K42+'electricity-heatpumps'!K42</f>
        <v>6.4251399116174876E-2</v>
      </c>
      <c r="H42" s="46">
        <f ca="1">electricity!L42+'electricity-heatpumps'!L42</f>
        <v>6.8798960928958486E-2</v>
      </c>
      <c r="I42" s="47">
        <f ca="1">electricity!M42+'electricity-heatpumps'!M42</f>
        <v>7.3346522741742096E-2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1.5311711710729868E-2</v>
      </c>
      <c r="D43" s="46">
        <f ca="1">electricity!H43+'electricity-heatpumps'!H43</f>
        <v>1.9724607440623088E-2</v>
      </c>
      <c r="E43" s="46">
        <f ca="1">electricity!I43+'electricity-heatpumps'!I43</f>
        <v>2.4137503170516307E-2</v>
      </c>
      <c r="F43" s="46">
        <f ca="1">electricity!J43+'electricity-heatpumps'!J43</f>
        <v>2.8550398900409529E-2</v>
      </c>
      <c r="G43" s="46">
        <f ca="1">electricity!K43+'electricity-heatpumps'!K43</f>
        <v>3.2963294630302752E-2</v>
      </c>
      <c r="H43" s="46">
        <f ca="1">electricity!L43+'electricity-heatpumps'!L43</f>
        <v>3.7376190360195974E-2</v>
      </c>
      <c r="I43" s="47">
        <f ca="1">electricity!M43+'electricity-heatpumps'!M43</f>
        <v>4.1789086090089196E-2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7.3094882571526326E-2</v>
      </c>
      <c r="D44" s="46">
        <f ca="1">electricity!H44+'electricity-heatpumps'!H44</f>
        <v>8.1890499815065937E-2</v>
      </c>
      <c r="E44" s="46">
        <f ca="1">electricity!I44+'electricity-heatpumps'!I44</f>
        <v>9.0686117058605561E-2</v>
      </c>
      <c r="F44" s="46">
        <f ca="1">electricity!J44+'electricity-heatpumps'!J44</f>
        <v>9.9481734302145172E-2</v>
      </c>
      <c r="G44" s="46">
        <f ca="1">electricity!K44+'electricity-heatpumps'!K44</f>
        <v>0.1082773515456848</v>
      </c>
      <c r="H44" s="46">
        <f ca="1">electricity!L44+'electricity-heatpumps'!L44</f>
        <v>0.11707296878922441</v>
      </c>
      <c r="I44" s="47">
        <f ca="1">electricity!M44+'electricity-heatpumps'!M44</f>
        <v>0.12586858603276402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1.436535538656496E-2</v>
      </c>
      <c r="D45" s="46">
        <f ca="1">electricity!H45+'electricity-heatpumps'!H45</f>
        <v>2.0290395391583026E-2</v>
      </c>
      <c r="E45" s="46">
        <f ca="1">electricity!I45+'electricity-heatpumps'!I45</f>
        <v>2.6215435396601088E-2</v>
      </c>
      <c r="F45" s="46">
        <f ca="1">electricity!J45+'electricity-heatpumps'!J45</f>
        <v>3.2140475401619156E-2</v>
      </c>
      <c r="G45" s="46">
        <f ca="1">electricity!K45+'electricity-heatpumps'!K45</f>
        <v>3.8065515406637218E-2</v>
      </c>
      <c r="H45" s="46">
        <f ca="1">electricity!L45+'electricity-heatpumps'!L45</f>
        <v>4.399055541165528E-2</v>
      </c>
      <c r="I45" s="47">
        <f ca="1">electricity!M45+'electricity-heatpumps'!M45</f>
        <v>4.9915595416673342E-2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1.3755507908992234E-2</v>
      </c>
      <c r="D46" s="46">
        <f ca="1">electricity!H46+'electricity-heatpumps'!H46</f>
        <v>1.5438544315362693E-2</v>
      </c>
      <c r="E46" s="46">
        <f ca="1">electricity!I46+'electricity-heatpumps'!I46</f>
        <v>1.712158072173315E-2</v>
      </c>
      <c r="F46" s="46">
        <f ca="1">electricity!J46+'electricity-heatpumps'!J46</f>
        <v>1.880461712810361E-2</v>
      </c>
      <c r="G46" s="46">
        <f ca="1">electricity!K46+'electricity-heatpumps'!K46</f>
        <v>2.0487653534474071E-2</v>
      </c>
      <c r="H46" s="46">
        <f ca="1">electricity!L46+'electricity-heatpumps'!L46</f>
        <v>2.2170689940844528E-2</v>
      </c>
      <c r="I46" s="47">
        <f ca="1">electricity!M46+'electricity-heatpumps'!M46</f>
        <v>2.3853726347214985E-2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2.010332657705893E-2</v>
      </c>
      <c r="D47" s="46">
        <f ca="1">electricity!H47+'electricity-heatpumps'!H47</f>
        <v>2.2676623453468121E-2</v>
      </c>
      <c r="E47" s="46">
        <f ca="1">electricity!I47+'electricity-heatpumps'!I47</f>
        <v>2.5249920329877308E-2</v>
      </c>
      <c r="F47" s="46">
        <f ca="1">electricity!J47+'electricity-heatpumps'!J47</f>
        <v>2.7823217206286499E-2</v>
      </c>
      <c r="G47" s="46">
        <f ca="1">electricity!K47+'electricity-heatpumps'!K47</f>
        <v>3.039651408269569E-2</v>
      </c>
      <c r="H47" s="46">
        <f ca="1">electricity!L47+'electricity-heatpumps'!L47</f>
        <v>3.2969810959104881E-2</v>
      </c>
      <c r="I47" s="47">
        <f ca="1">electricity!M47+'electricity-heatpumps'!M47</f>
        <v>3.5543107835514072E-2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6.8343816940612784E-2</v>
      </c>
      <c r="D48" s="46">
        <f ca="1">electricity!H48+'electricity-heatpumps'!H48</f>
        <v>7.5717658058538723E-2</v>
      </c>
      <c r="E48" s="46">
        <f ca="1">electricity!I48+'electricity-heatpumps'!I48</f>
        <v>8.3091499176464662E-2</v>
      </c>
      <c r="F48" s="46">
        <f ca="1">electricity!J48+'electricity-heatpumps'!J48</f>
        <v>9.04653402943906E-2</v>
      </c>
      <c r="G48" s="46">
        <f ca="1">electricity!K48+'electricity-heatpumps'!K48</f>
        <v>9.7839181412316539E-2</v>
      </c>
      <c r="H48" s="46">
        <f ca="1">electricity!L48+'electricity-heatpumps'!L48</f>
        <v>0.10521302253024248</v>
      </c>
      <c r="I48" s="47">
        <f ca="1">electricity!M48+'electricity-heatpumps'!M48</f>
        <v>0.11258686364816842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0.28839766890324264</v>
      </c>
      <c r="D49" s="46">
        <f ca="1">electricity!H49+'electricity-heatpumps'!H49</f>
        <v>0.29372143091342673</v>
      </c>
      <c r="E49" s="46">
        <f ca="1">electricity!I49+'electricity-heatpumps'!I49</f>
        <v>0.29904519292361076</v>
      </c>
      <c r="F49" s="46">
        <f ca="1">electricity!J49+'electricity-heatpumps'!J49</f>
        <v>0.30436895493379484</v>
      </c>
      <c r="G49" s="46">
        <f ca="1">electricity!K49+'electricity-heatpumps'!K49</f>
        <v>0.30969271694397893</v>
      </c>
      <c r="H49" s="46">
        <f ca="1">electricity!L49+'electricity-heatpumps'!L49</f>
        <v>0.31501647895416302</v>
      </c>
      <c r="I49" s="47">
        <f ca="1">electricity!M49+'electricity-heatpumps'!M49</f>
        <v>0.3203402409643471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4.3469529354295502E-2</v>
      </c>
      <c r="D50" s="46">
        <f ca="1">electricity!H50+'electricity-heatpumps'!H50</f>
        <v>5.0998550654069837E-2</v>
      </c>
      <c r="E50" s="46">
        <f ca="1">electricity!I50+'electricity-heatpumps'!I50</f>
        <v>5.8527571953844171E-2</v>
      </c>
      <c r="F50" s="46">
        <f ca="1">electricity!J50+'electricity-heatpumps'!J50</f>
        <v>6.6056593253618498E-2</v>
      </c>
      <c r="G50" s="46">
        <f ca="1">electricity!K50+'electricity-heatpumps'!K50</f>
        <v>7.3585614553392825E-2</v>
      </c>
      <c r="H50" s="46">
        <f ca="1">electricity!L50+'electricity-heatpumps'!L50</f>
        <v>8.1114635853167166E-2</v>
      </c>
      <c r="I50" s="47">
        <f ca="1">electricity!M50+'electricity-heatpumps'!M50</f>
        <v>8.8643657152941507E-2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1.6815098116769442E-2</v>
      </c>
      <c r="D51" s="46">
        <f ca="1">electricity!H51+'electricity-heatpumps'!H51</f>
        <v>2.5741232329895763E-2</v>
      </c>
      <c r="E51" s="46">
        <f ca="1">electricity!I51+'electricity-heatpumps'!I51</f>
        <v>3.4667366543022084E-2</v>
      </c>
      <c r="F51" s="46">
        <f ca="1">electricity!J51+'electricity-heatpumps'!J51</f>
        <v>4.3593500756148401E-2</v>
      </c>
      <c r="G51" s="46">
        <f ca="1">electricity!K51+'electricity-heatpumps'!K51</f>
        <v>5.2519634969274726E-2</v>
      </c>
      <c r="H51" s="46">
        <f ca="1">electricity!L51+'electricity-heatpumps'!L51</f>
        <v>6.144576918240105E-2</v>
      </c>
      <c r="I51" s="47">
        <f ca="1">electricity!M51+'electricity-heatpumps'!M51</f>
        <v>7.0371903395527374E-2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3.3534687046851502E-2</v>
      </c>
      <c r="D52" s="46">
        <f ca="1">electricity!H52+'electricity-heatpumps'!H52</f>
        <v>3.5432959007107689E-2</v>
      </c>
      <c r="E52" s="46">
        <f ca="1">electricity!I52+'electricity-heatpumps'!I52</f>
        <v>3.733123096736387E-2</v>
      </c>
      <c r="F52" s="46">
        <f ca="1">electricity!J52+'electricity-heatpumps'!J52</f>
        <v>3.9229502927620057E-2</v>
      </c>
      <c r="G52" s="46">
        <f ca="1">electricity!K52+'electricity-heatpumps'!K52</f>
        <v>4.1127774887876244E-2</v>
      </c>
      <c r="H52" s="46">
        <f ca="1">electricity!L52+'electricity-heatpumps'!L52</f>
        <v>4.3026046848132424E-2</v>
      </c>
      <c r="I52" s="47">
        <f ca="1">electricity!M52+'electricity-heatpumps'!M52</f>
        <v>4.4924318808388611E-2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2.7850919121713613E-2</v>
      </c>
      <c r="D53" s="46">
        <f ca="1">electricity!H53+'electricity-heatpumps'!H53</f>
        <v>3.137115685595894E-2</v>
      </c>
      <c r="E53" s="46">
        <f ca="1">electricity!I53+'electricity-heatpumps'!I53</f>
        <v>3.4891394590204267E-2</v>
      </c>
      <c r="F53" s="46">
        <f ca="1">electricity!J53+'electricity-heatpumps'!J53</f>
        <v>3.8411632324449593E-2</v>
      </c>
      <c r="G53" s="46">
        <f ca="1">electricity!K53+'electricity-heatpumps'!K53</f>
        <v>4.193187005869492E-2</v>
      </c>
      <c r="H53" s="46">
        <f ca="1">electricity!L53+'electricity-heatpumps'!L53</f>
        <v>4.5452107792940247E-2</v>
      </c>
      <c r="I53" s="47">
        <f ca="1">electricity!M53+'electricity-heatpumps'!M53</f>
        <v>4.8972345527185573E-2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8.7590987111373905E-2</v>
      </c>
      <c r="D54" s="46">
        <f ca="1">electricity!H54+'electricity-heatpumps'!H54</f>
        <v>9.5040264644597097E-2</v>
      </c>
      <c r="E54" s="46">
        <f ca="1">electricity!I54+'electricity-heatpumps'!I54</f>
        <v>0.1024895421778203</v>
      </c>
      <c r="F54" s="46">
        <f ca="1">electricity!J54+'electricity-heatpumps'!J54</f>
        <v>0.1099388197110435</v>
      </c>
      <c r="G54" s="46">
        <f ca="1">electricity!K54+'electricity-heatpumps'!K54</f>
        <v>0.11738809724426669</v>
      </c>
      <c r="H54" s="46">
        <f ca="1">electricity!L54+'electricity-heatpumps'!L54</f>
        <v>0.12483737477748988</v>
      </c>
      <c r="I54" s="47">
        <f ca="1">electricity!M54+'electricity-heatpumps'!M54</f>
        <v>0.13228665231071307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5.0202352386795206E-2</v>
      </c>
      <c r="D55" s="46">
        <f ca="1">electricity!H55+'electricity-heatpumps'!H55</f>
        <v>5.2724425118169799E-2</v>
      </c>
      <c r="E55" s="46">
        <f ca="1">electricity!I55+'electricity-heatpumps'!I55</f>
        <v>5.5246497849544392E-2</v>
      </c>
      <c r="F55" s="46">
        <f ca="1">electricity!J55+'electricity-heatpumps'!J55</f>
        <v>5.7768570580918985E-2</v>
      </c>
      <c r="G55" s="46">
        <f ca="1">electricity!K55+'electricity-heatpumps'!K55</f>
        <v>6.0290643312293585E-2</v>
      </c>
      <c r="H55" s="46">
        <f ca="1">electricity!L55+'electricity-heatpumps'!L55</f>
        <v>6.2812716043668171E-2</v>
      </c>
      <c r="I55" s="47">
        <f ca="1">electricity!M55+'electricity-heatpumps'!M55</f>
        <v>6.5334788775042771E-2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0.14993713062499983</v>
      </c>
      <c r="D56" s="46">
        <f ca="1">electricity!H56+'electricity-heatpumps'!H56</f>
        <v>0.15442477242473482</v>
      </c>
      <c r="E56" s="46">
        <f ca="1">electricity!I56+'electricity-heatpumps'!I56</f>
        <v>0.15891241422446981</v>
      </c>
      <c r="F56" s="46">
        <f ca="1">electricity!J56+'electricity-heatpumps'!J56</f>
        <v>0.16340005602420482</v>
      </c>
      <c r="G56" s="46">
        <f ca="1">electricity!K56+'electricity-heatpumps'!K56</f>
        <v>0.16788769782393981</v>
      </c>
      <c r="H56" s="46">
        <f ca="1">electricity!L56+'electricity-heatpumps'!L56</f>
        <v>0.17237533962367479</v>
      </c>
      <c r="I56" s="47">
        <f ca="1">electricity!M56+'electricity-heatpumps'!M56</f>
        <v>0.17686298142340978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0.64016959695478204</v>
      </c>
      <c r="D57" s="46">
        <f ca="1">electricity!H57+'electricity-heatpumps'!H57</f>
        <v>0.64038456530306931</v>
      </c>
      <c r="E57" s="46">
        <f ca="1">electricity!I57+'electricity-heatpumps'!I57</f>
        <v>0.64059953365135658</v>
      </c>
      <c r="F57" s="46">
        <f ca="1">electricity!J57+'electricity-heatpumps'!J57</f>
        <v>0.64081450199964385</v>
      </c>
      <c r="G57" s="46">
        <f ca="1">electricity!K57+'electricity-heatpumps'!K57</f>
        <v>0.64102947034793112</v>
      </c>
      <c r="H57" s="46">
        <f ca="1">electricity!L57+'electricity-heatpumps'!L57</f>
        <v>0.64124443869621839</v>
      </c>
      <c r="I57" s="47">
        <f ca="1">electricity!M57+'electricity-heatpumps'!M57</f>
        <v>0.64145940704450566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7.8219880983012163E-2</v>
      </c>
      <c r="D58" s="46">
        <f ca="1">electricity!H58+'electricity-heatpumps'!H58</f>
        <v>8.452413207718501E-2</v>
      </c>
      <c r="E58" s="46">
        <f ca="1">electricity!I58+'electricity-heatpumps'!I58</f>
        <v>9.0828383171357843E-2</v>
      </c>
      <c r="F58" s="46">
        <f ca="1">electricity!J58+'electricity-heatpumps'!J58</f>
        <v>9.713263426553069E-2</v>
      </c>
      <c r="G58" s="46">
        <f ca="1">electricity!K58+'electricity-heatpumps'!K58</f>
        <v>0.10343688535970352</v>
      </c>
      <c r="H58" s="46">
        <f ca="1">electricity!L58+'electricity-heatpumps'!L58</f>
        <v>0.10974113645387637</v>
      </c>
      <c r="I58" s="47">
        <f ca="1">electricity!M58+'electricity-heatpumps'!M58</f>
        <v>0.11604538754804922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0.11387300552102017</v>
      </c>
      <c r="D59" s="46">
        <f ca="1">electricity!H59+'electricity-heatpumps'!H59</f>
        <v>0.1209449682034166</v>
      </c>
      <c r="E59" s="46">
        <f ca="1">electricity!I59+'electricity-heatpumps'!I59</f>
        <v>0.12801693088581304</v>
      </c>
      <c r="F59" s="46">
        <f ca="1">electricity!J59+'electricity-heatpumps'!J59</f>
        <v>0.13508889356820947</v>
      </c>
      <c r="G59" s="46">
        <f ca="1">electricity!K59+'electricity-heatpumps'!K59</f>
        <v>0.1421608562506059</v>
      </c>
      <c r="H59" s="46">
        <f ca="1">electricity!L59+'electricity-heatpumps'!L59</f>
        <v>0.14923281893300233</v>
      </c>
      <c r="I59" s="47">
        <f ca="1">electricity!M59+'electricity-heatpumps'!M59</f>
        <v>0.15630478161539874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8.7232946962002761E-2</v>
      </c>
      <c r="D60" s="46">
        <f ca="1">electricity!H60+'electricity-heatpumps'!H60</f>
        <v>9.4330973304485713E-2</v>
      </c>
      <c r="E60" s="46">
        <f ca="1">electricity!I60+'electricity-heatpumps'!I60</f>
        <v>0.10142899964696865</v>
      </c>
      <c r="F60" s="46">
        <f ca="1">electricity!J60+'electricity-heatpumps'!J60</f>
        <v>0.1085270259894516</v>
      </c>
      <c r="G60" s="46">
        <f ca="1">electricity!K60+'electricity-heatpumps'!K60</f>
        <v>0.11562505233193454</v>
      </c>
      <c r="H60" s="46">
        <f ca="1">electricity!L60+'electricity-heatpumps'!L60</f>
        <v>0.12272307867441748</v>
      </c>
      <c r="I60" s="47">
        <f ca="1">electricity!M60+'electricity-heatpumps'!M60</f>
        <v>0.12982110501690042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4.9650493882408255E-2</v>
      </c>
      <c r="D61" s="46">
        <f ca="1">electricity!H61+'electricity-heatpumps'!H61</f>
        <v>6.1420595000095675E-2</v>
      </c>
      <c r="E61" s="46">
        <f ca="1">electricity!I61+'electricity-heatpumps'!I61</f>
        <v>7.3190696117783088E-2</v>
      </c>
      <c r="F61" s="46">
        <f ca="1">electricity!J61+'electricity-heatpumps'!J61</f>
        <v>8.4960797235470509E-2</v>
      </c>
      <c r="G61" s="46">
        <f ca="1">electricity!K61+'electricity-heatpumps'!K61</f>
        <v>9.6730898353157929E-2</v>
      </c>
      <c r="H61" s="46">
        <f ca="1">electricity!L61+'electricity-heatpumps'!L61</f>
        <v>0.10850099947084535</v>
      </c>
      <c r="I61" s="47">
        <f ca="1">electricity!M61+'electricity-heatpumps'!M61</f>
        <v>0.12027110058853277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0.10022565767354097</v>
      </c>
      <c r="D62" s="46">
        <f ca="1">electricity!H62+'electricity-heatpumps'!H62</f>
        <v>0.10394367843709812</v>
      </c>
      <c r="E62" s="46">
        <f ca="1">electricity!I62+'electricity-heatpumps'!I62</f>
        <v>0.10766169920065528</v>
      </c>
      <c r="F62" s="46">
        <f ca="1">electricity!J62+'electricity-heatpumps'!J62</f>
        <v>0.11137971996421243</v>
      </c>
      <c r="G62" s="46">
        <f ca="1">electricity!K62+'electricity-heatpumps'!K62</f>
        <v>0.11509774072776958</v>
      </c>
      <c r="H62" s="46">
        <f ca="1">electricity!L62+'electricity-heatpumps'!L62</f>
        <v>0.11881576149132675</v>
      </c>
      <c r="I62" s="47">
        <f ca="1">electricity!M62+'electricity-heatpumps'!M62</f>
        <v>0.1225337822548839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1.9991022033951627E-2</v>
      </c>
      <c r="D63" s="46">
        <f ca="1">electricity!H63+'electricity-heatpumps'!H63</f>
        <v>2.4012521864349878E-2</v>
      </c>
      <c r="E63" s="46">
        <f ca="1">electricity!I63+'electricity-heatpumps'!I63</f>
        <v>2.803402169474813E-2</v>
      </c>
      <c r="F63" s="46">
        <f ca="1">electricity!J63+'electricity-heatpumps'!J63</f>
        <v>3.2055521525146381E-2</v>
      </c>
      <c r="G63" s="46">
        <f ca="1">electricity!K63+'electricity-heatpumps'!K63</f>
        <v>3.6077021355544636E-2</v>
      </c>
      <c r="H63" s="46">
        <f ca="1">electricity!L63+'electricity-heatpumps'!L63</f>
        <v>4.0098521185942884E-2</v>
      </c>
      <c r="I63" s="47">
        <f ca="1">electricity!M63+'electricity-heatpumps'!M63</f>
        <v>4.4120021016341139E-2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0.14689389023811067</v>
      </c>
      <c r="D64" s="46">
        <f ca="1">electricity!H64+'electricity-heatpumps'!H64</f>
        <v>0.15746414678883949</v>
      </c>
      <c r="E64" s="46">
        <f ca="1">electricity!I64+'electricity-heatpumps'!I64</f>
        <v>0.16803440333956832</v>
      </c>
      <c r="F64" s="46">
        <f ca="1">electricity!J64+'electricity-heatpumps'!J64</f>
        <v>0.17860465989029717</v>
      </c>
      <c r="G64" s="46">
        <f ca="1">electricity!K64+'electricity-heatpumps'!K64</f>
        <v>0.18917491644102599</v>
      </c>
      <c r="H64" s="46">
        <f ca="1">electricity!L64+'electricity-heatpumps'!L64</f>
        <v>0.19974517299175482</v>
      </c>
      <c r="I64" s="47">
        <f ca="1">electricity!M64+'electricity-heatpumps'!M64</f>
        <v>0.21031542954248364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6.1161354569855622E-2</v>
      </c>
      <c r="D65" s="46">
        <f ca="1">electricity!H65+'electricity-heatpumps'!H65</f>
        <v>6.9926828534343913E-2</v>
      </c>
      <c r="E65" s="46">
        <f ca="1">electricity!I65+'electricity-heatpumps'!I65</f>
        <v>7.869230249883219E-2</v>
      </c>
      <c r="F65" s="46">
        <f ca="1">electricity!J65+'electricity-heatpumps'!J65</f>
        <v>8.745777646332048E-2</v>
      </c>
      <c r="G65" s="46">
        <f ca="1">electricity!K65+'electricity-heatpumps'!K65</f>
        <v>9.6223250427808771E-2</v>
      </c>
      <c r="H65" s="46">
        <f ca="1">electricity!L65+'electricity-heatpumps'!L65</f>
        <v>0.10498872439229706</v>
      </c>
      <c r="I65" s="47">
        <f ca="1">electricity!M65+'electricity-heatpumps'!M65</f>
        <v>0.11375419835678534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5.9583882750077345E-2</v>
      </c>
      <c r="D66" s="46">
        <f ca="1">electricity!H66+'electricity-heatpumps'!H66</f>
        <v>6.5785144119277855E-2</v>
      </c>
      <c r="E66" s="46">
        <f ca="1">electricity!I66+'electricity-heatpumps'!I66</f>
        <v>7.1986405488478372E-2</v>
      </c>
      <c r="F66" s="46">
        <f ca="1">electricity!J66+'electricity-heatpumps'!J66</f>
        <v>7.8187666857678875E-2</v>
      </c>
      <c r="G66" s="46">
        <f ca="1">electricity!K66+'electricity-heatpumps'!K66</f>
        <v>8.4388928226879378E-2</v>
      </c>
      <c r="H66" s="46">
        <f ca="1">electricity!L66+'electricity-heatpumps'!L66</f>
        <v>9.0590189596079895E-2</v>
      </c>
      <c r="I66" s="47">
        <f ca="1">electricity!M66+'electricity-heatpumps'!M66</f>
        <v>9.6791450965280412E-2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3.435083280936839E-2</v>
      </c>
      <c r="D67" s="46">
        <f ca="1">electricity!H67+'electricity-heatpumps'!H67</f>
        <v>3.6284343142839813E-2</v>
      </c>
      <c r="E67" s="46">
        <f ca="1">electricity!I67+'electricity-heatpumps'!I67</f>
        <v>3.8217853476311237E-2</v>
      </c>
      <c r="F67" s="46">
        <f ca="1">electricity!J67+'electricity-heatpumps'!J67</f>
        <v>4.015136380978266E-2</v>
      </c>
      <c r="G67" s="46">
        <f ca="1">electricity!K67+'electricity-heatpumps'!K67</f>
        <v>4.2084874143254083E-2</v>
      </c>
      <c r="H67" s="46">
        <f ca="1">electricity!L67+'electricity-heatpumps'!L67</f>
        <v>4.4018384476725507E-2</v>
      </c>
      <c r="I67" s="47">
        <f ca="1">electricity!M67+'electricity-heatpumps'!M67</f>
        <v>4.595189481019693E-2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0.32432587539858748</v>
      </c>
      <c r="D68" s="46">
        <f ca="1">electricity!H68+'electricity-heatpumps'!H68</f>
        <v>0.32679905278939636</v>
      </c>
      <c r="E68" s="46">
        <f ca="1">electricity!I68+'electricity-heatpumps'!I68</f>
        <v>0.32927223018020524</v>
      </c>
      <c r="F68" s="46">
        <f ca="1">electricity!J68+'electricity-heatpumps'!J68</f>
        <v>0.33174540757101412</v>
      </c>
      <c r="G68" s="46">
        <f ca="1">electricity!K68+'electricity-heatpumps'!K68</f>
        <v>0.33421858496182294</v>
      </c>
      <c r="H68" s="46">
        <f ca="1">electricity!L68+'electricity-heatpumps'!L68</f>
        <v>0.33669176235263182</v>
      </c>
      <c r="I68" s="47">
        <f ca="1">electricity!M68+'electricity-heatpumps'!M68</f>
        <v>0.3391649397434407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0.14343005863490296</v>
      </c>
      <c r="D69" s="46">
        <f ca="1">electricity!H69+'electricity-heatpumps'!H69</f>
        <v>0.15100337166188338</v>
      </c>
      <c r="E69" s="46">
        <f ca="1">electricity!I69+'electricity-heatpumps'!I69</f>
        <v>0.15857668468886379</v>
      </c>
      <c r="F69" s="46">
        <f ca="1">electricity!J69+'electricity-heatpumps'!J69</f>
        <v>0.16614999771584421</v>
      </c>
      <c r="G69" s="46">
        <f ca="1">electricity!K69+'electricity-heatpumps'!K69</f>
        <v>0.17372331074282463</v>
      </c>
      <c r="H69" s="46">
        <f ca="1">electricity!L69+'electricity-heatpumps'!L69</f>
        <v>0.18129662376980504</v>
      </c>
      <c r="I69" s="47">
        <f ca="1">electricity!M69+'electricity-heatpumps'!M69</f>
        <v>0.18886993679678543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6.9982176422740641E-2</v>
      </c>
      <c r="D70" s="46">
        <f ca="1">electricity!H70+'electricity-heatpumps'!H70</f>
        <v>8.0845923658326491E-2</v>
      </c>
      <c r="E70" s="46">
        <f ca="1">electricity!I70+'electricity-heatpumps'!I70</f>
        <v>9.1709670893912326E-2</v>
      </c>
      <c r="F70" s="46">
        <f ca="1">electricity!J70+'electricity-heatpumps'!J70</f>
        <v>0.10257341812949816</v>
      </c>
      <c r="G70" s="46">
        <f ca="1">electricity!K70+'electricity-heatpumps'!K70</f>
        <v>0.11343716536508401</v>
      </c>
      <c r="H70" s="46">
        <f ca="1">electricity!L70+'electricity-heatpumps'!L70</f>
        <v>0.12430091260066986</v>
      </c>
      <c r="I70" s="47">
        <f ca="1">electricity!M70+'electricity-heatpumps'!M70</f>
        <v>0.1351646598362557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4.6061151865040444E-2</v>
      </c>
      <c r="D71" s="46">
        <f ca="1">electricity!H71+'electricity-heatpumps'!H71</f>
        <v>5.3450229107367256E-2</v>
      </c>
      <c r="E71" s="46">
        <f ca="1">electricity!I71+'electricity-heatpumps'!I71</f>
        <v>6.0839306349694061E-2</v>
      </c>
      <c r="F71" s="46">
        <f ca="1">electricity!J71+'electricity-heatpumps'!J71</f>
        <v>6.822838359202088E-2</v>
      </c>
      <c r="G71" s="46">
        <f ca="1">electricity!K71+'electricity-heatpumps'!K71</f>
        <v>7.5617460834347686E-2</v>
      </c>
      <c r="H71" s="46">
        <f ca="1">electricity!L71+'electricity-heatpumps'!L71</f>
        <v>8.3006538076674491E-2</v>
      </c>
      <c r="I71" s="47">
        <f ca="1">electricity!M71+'electricity-heatpumps'!M71</f>
        <v>9.039561531900131E-2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1.5311711710729868E-2</v>
      </c>
      <c r="D72" s="46">
        <f ca="1">electricity!H72+'electricity-heatpumps'!H72</f>
        <v>2.2393623581883113E-2</v>
      </c>
      <c r="E72" s="46">
        <f ca="1">electricity!I72+'electricity-heatpumps'!I72</f>
        <v>2.9475535453036363E-2</v>
      </c>
      <c r="F72" s="46">
        <f ca="1">electricity!J72+'electricity-heatpumps'!J72</f>
        <v>3.6557447324189606E-2</v>
      </c>
      <c r="G72" s="46">
        <f ca="1">electricity!K72+'electricity-heatpumps'!K72</f>
        <v>4.3639359195342856E-2</v>
      </c>
      <c r="H72" s="46">
        <f ca="1">electricity!L72+'electricity-heatpumps'!L72</f>
        <v>5.0721271066496099E-2</v>
      </c>
      <c r="I72" s="47">
        <f ca="1">electricity!M72+'electricity-heatpumps'!M72</f>
        <v>5.7803182937649349E-2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7.3094882571526326E-2</v>
      </c>
      <c r="D73" s="46">
        <f ca="1">electricity!H73+'electricity-heatpumps'!H73</f>
        <v>8.66964213129119E-2</v>
      </c>
      <c r="E73" s="46">
        <f ca="1">electricity!I73+'electricity-heatpumps'!I73</f>
        <v>0.10029796005429747</v>
      </c>
      <c r="F73" s="46">
        <f ca="1">electricity!J73+'electricity-heatpumps'!J73</f>
        <v>0.11389949879568306</v>
      </c>
      <c r="G73" s="46">
        <f ca="1">electricity!K73+'electricity-heatpumps'!K73</f>
        <v>0.12750103753706865</v>
      </c>
      <c r="H73" s="46">
        <f ca="1">electricity!L73+'electricity-heatpumps'!L73</f>
        <v>0.14110257627845421</v>
      </c>
      <c r="I73" s="47">
        <f ca="1">electricity!M73+'electricity-heatpumps'!M73</f>
        <v>0.15470411501983977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1.436535538656496E-2</v>
      </c>
      <c r="D74" s="46">
        <f ca="1">electricity!H74+'electricity-heatpumps'!H74</f>
        <v>2.3993545394719311E-2</v>
      </c>
      <c r="E74" s="46">
        <f ca="1">electricity!I74+'electricity-heatpumps'!I74</f>
        <v>3.3621735402873665E-2</v>
      </c>
      <c r="F74" s="46">
        <f ca="1">electricity!J74+'electricity-heatpumps'!J74</f>
        <v>4.3249925411028019E-2</v>
      </c>
      <c r="G74" s="46">
        <f ca="1">electricity!K74+'electricity-heatpumps'!K74</f>
        <v>5.2878115419182373E-2</v>
      </c>
      <c r="H74" s="46">
        <f ca="1">electricity!L74+'electricity-heatpumps'!L74</f>
        <v>6.250630542733672E-2</v>
      </c>
      <c r="I74" s="47">
        <f ca="1">electricity!M74+'electricity-heatpumps'!M74</f>
        <v>7.2134495435491081E-2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1.3755507908992234E-2</v>
      </c>
      <c r="D75" s="46">
        <f ca="1">electricity!H75+'electricity-heatpumps'!H75</f>
        <v>1.6439188461022835E-2</v>
      </c>
      <c r="E75" s="46">
        <f ca="1">electricity!I75+'electricity-heatpumps'!I75</f>
        <v>1.9122869013053434E-2</v>
      </c>
      <c r="F75" s="46">
        <f ca="1">electricity!J75+'electricity-heatpumps'!J75</f>
        <v>2.180654956508403E-2</v>
      </c>
      <c r="G75" s="46">
        <f ca="1">electricity!K75+'electricity-heatpumps'!K75</f>
        <v>2.4490230117114632E-2</v>
      </c>
      <c r="H75" s="46">
        <f ca="1">electricity!L75+'electricity-heatpumps'!L75</f>
        <v>2.7173910669145228E-2</v>
      </c>
      <c r="I75" s="47">
        <f ca="1">electricity!M75+'electricity-heatpumps'!M75</f>
        <v>2.985759122117583E-2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2.010332657705893E-2</v>
      </c>
      <c r="D76" s="46">
        <f ca="1">electricity!H76+'electricity-heatpumps'!H76</f>
        <v>2.4012585844581352E-2</v>
      </c>
      <c r="E76" s="46">
        <f ca="1">electricity!I76+'electricity-heatpumps'!I76</f>
        <v>2.7921845112103778E-2</v>
      </c>
      <c r="F76" s="46">
        <f ca="1">electricity!J76+'electricity-heatpumps'!J76</f>
        <v>3.1831104379626204E-2</v>
      </c>
      <c r="G76" s="46">
        <f ca="1">electricity!K76+'electricity-heatpumps'!K76</f>
        <v>3.5740363647148624E-2</v>
      </c>
      <c r="H76" s="46">
        <f ca="1">electricity!L76+'electricity-heatpumps'!L76</f>
        <v>3.9649622914671057E-2</v>
      </c>
      <c r="I76" s="47">
        <f ca="1">electricity!M76+'electricity-heatpumps'!M76</f>
        <v>4.3558882182193476E-2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6.8343816940612784E-2</v>
      </c>
      <c r="D77" s="46">
        <f ca="1">electricity!H77+'electricity-heatpumps'!H77</f>
        <v>8.0321492579066581E-2</v>
      </c>
      <c r="E77" s="46">
        <f ca="1">electricity!I77+'electricity-heatpumps'!I77</f>
        <v>9.2299168217520378E-2</v>
      </c>
      <c r="F77" s="46">
        <f ca="1">electricity!J77+'electricity-heatpumps'!J77</f>
        <v>0.10427684385597417</v>
      </c>
      <c r="G77" s="46">
        <f ca="1">electricity!K77+'electricity-heatpumps'!K77</f>
        <v>0.11625451949442797</v>
      </c>
      <c r="H77" s="46">
        <f ca="1">electricity!L77+'electricity-heatpumps'!L77</f>
        <v>0.12823219513288175</v>
      </c>
      <c r="I77" s="47">
        <f ca="1">electricity!M77+'electricity-heatpumps'!M77</f>
        <v>0.14020987077133557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0.28839766890324264</v>
      </c>
      <c r="D78" s="46">
        <f ca="1">electricity!H78+'electricity-heatpumps'!H78</f>
        <v>0.29704878216979175</v>
      </c>
      <c r="E78" s="46">
        <f ca="1">electricity!I78+'electricity-heatpumps'!I78</f>
        <v>0.30569989543634085</v>
      </c>
      <c r="F78" s="46">
        <f ca="1">electricity!J78+'electricity-heatpumps'!J78</f>
        <v>0.31435100870289001</v>
      </c>
      <c r="G78" s="46">
        <f ca="1">electricity!K78+'electricity-heatpumps'!K78</f>
        <v>0.32300212196943912</v>
      </c>
      <c r="H78" s="46">
        <f ca="1">electricity!L78+'electricity-heatpumps'!L78</f>
        <v>0.33165323523598822</v>
      </c>
      <c r="I78" s="47">
        <f ca="1">electricity!M78+'electricity-heatpumps'!M78</f>
        <v>0.34030434850253732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4.3469529354295502E-2</v>
      </c>
      <c r="D79" s="46">
        <f ca="1">electricity!H79+'electricity-heatpumps'!H79</f>
        <v>5.5703792854720595E-2</v>
      </c>
      <c r="E79" s="46">
        <f ca="1">electricity!I79+'electricity-heatpumps'!I79</f>
        <v>6.7938056355145687E-2</v>
      </c>
      <c r="F79" s="46">
        <f ca="1">electricity!J79+'electricity-heatpumps'!J79</f>
        <v>8.0172319855570787E-2</v>
      </c>
      <c r="G79" s="46">
        <f ca="1">electricity!K79+'electricity-heatpumps'!K79</f>
        <v>9.2406583355995886E-2</v>
      </c>
      <c r="H79" s="46">
        <f ca="1">electricity!L79+'electricity-heatpumps'!L79</f>
        <v>0.10464084685642097</v>
      </c>
      <c r="I79" s="47">
        <f ca="1">electricity!M79+'electricity-heatpumps'!M79</f>
        <v>0.11687511035684607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1.6815098116769442E-2</v>
      </c>
      <c r="D80" s="46">
        <f ca="1">electricity!H80+'electricity-heatpumps'!H80</f>
        <v>2.9815350360087308E-2</v>
      </c>
      <c r="E80" s="46">
        <f ca="1">electricity!I80+'electricity-heatpumps'!I80</f>
        <v>4.2815602603405174E-2</v>
      </c>
      <c r="F80" s="46">
        <f ca="1">electricity!J80+'electricity-heatpumps'!J80</f>
        <v>5.5815854846723037E-2</v>
      </c>
      <c r="G80" s="46">
        <f ca="1">electricity!K80+'electricity-heatpumps'!K80</f>
        <v>6.8816107090040907E-2</v>
      </c>
      <c r="H80" s="46">
        <f ca="1">electricity!L80+'electricity-heatpumps'!L80</f>
        <v>8.1816359333358776E-2</v>
      </c>
      <c r="I80" s="47">
        <f ca="1">electricity!M80+'electricity-heatpumps'!M80</f>
        <v>9.4816611576676646E-2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3.3534687046851502E-2</v>
      </c>
      <c r="D81" s="46">
        <f ca="1">electricity!H81+'electricity-heatpumps'!H81</f>
        <v>3.6619378982267803E-2</v>
      </c>
      <c r="E81" s="46">
        <f ca="1">electricity!I81+'electricity-heatpumps'!I81</f>
        <v>3.9704070917684103E-2</v>
      </c>
      <c r="F81" s="46">
        <f ca="1">electricity!J81+'electricity-heatpumps'!J81</f>
        <v>4.2788762853100404E-2</v>
      </c>
      <c r="G81" s="46">
        <f ca="1">electricity!K81+'electricity-heatpumps'!K81</f>
        <v>4.5873454788516704E-2</v>
      </c>
      <c r="H81" s="46">
        <f ca="1">electricity!L81+'electricity-heatpumps'!L81</f>
        <v>4.8958146723933005E-2</v>
      </c>
      <c r="I81" s="47">
        <f ca="1">electricity!M81+'electricity-heatpumps'!M81</f>
        <v>5.2042838659349305E-2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2.7850919121713613E-2</v>
      </c>
      <c r="D82" s="46">
        <f ca="1">electricity!H82+'electricity-heatpumps'!H82</f>
        <v>3.3554383434191121E-2</v>
      </c>
      <c r="E82" s="46">
        <f ca="1">electricity!I82+'electricity-heatpumps'!I82</f>
        <v>3.9257847746668621E-2</v>
      </c>
      <c r="F82" s="46">
        <f ca="1">electricity!J82+'electricity-heatpumps'!J82</f>
        <v>4.4961312059146129E-2</v>
      </c>
      <c r="G82" s="46">
        <f ca="1">electricity!K82+'electricity-heatpumps'!K82</f>
        <v>5.0664776371623636E-2</v>
      </c>
      <c r="H82" s="46">
        <f ca="1">electricity!L82+'electricity-heatpumps'!L82</f>
        <v>5.6368240684101137E-2</v>
      </c>
      <c r="I82" s="47">
        <f ca="1">electricity!M82+'electricity-heatpumps'!M82</f>
        <v>6.2071704996578644E-2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8.7590987111373905E-2</v>
      </c>
      <c r="D83" s="46">
        <f ca="1">electricity!H83+'electricity-heatpumps'!H83</f>
        <v>9.961791417255865E-2</v>
      </c>
      <c r="E83" s="46">
        <f ca="1">electricity!I83+'electricity-heatpumps'!I83</f>
        <v>0.11164484123374341</v>
      </c>
      <c r="F83" s="46">
        <f ca="1">electricity!J83+'electricity-heatpumps'!J83</f>
        <v>0.12367176829492815</v>
      </c>
      <c r="G83" s="46">
        <f ca="1">electricity!K83+'electricity-heatpumps'!K83</f>
        <v>0.1356986953561129</v>
      </c>
      <c r="H83" s="46">
        <f ca="1">electricity!L83+'electricity-heatpumps'!L83</f>
        <v>0.14772562241729764</v>
      </c>
      <c r="I83" s="47">
        <f ca="1">electricity!M83+'electricity-heatpumps'!M83</f>
        <v>0.15975254947848239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5.0202352386795206E-2</v>
      </c>
      <c r="D84" s="46">
        <f ca="1">electricity!H84+'electricity-heatpumps'!H84</f>
        <v>5.4298704086477967E-2</v>
      </c>
      <c r="E84" s="46">
        <f ca="1">electricity!I84+'electricity-heatpumps'!I84</f>
        <v>5.8395055786160721E-2</v>
      </c>
      <c r="F84" s="46">
        <f ca="1">electricity!J84+'electricity-heatpumps'!J84</f>
        <v>6.2491407485843482E-2</v>
      </c>
      <c r="G84" s="46">
        <f ca="1">electricity!K84+'electricity-heatpumps'!K84</f>
        <v>6.6587759185526244E-2</v>
      </c>
      <c r="H84" s="46">
        <f ca="1">electricity!L84+'electricity-heatpumps'!L84</f>
        <v>7.0684110885208998E-2</v>
      </c>
      <c r="I84" s="47">
        <f ca="1">electricity!M84+'electricity-heatpumps'!M84</f>
        <v>7.4780462584891766E-2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0.14993713062499983</v>
      </c>
      <c r="D85" s="46">
        <f ca="1">electricity!H85+'electricity-heatpumps'!H85</f>
        <v>0.15719826669393244</v>
      </c>
      <c r="E85" s="46">
        <f ca="1">electricity!I85+'electricity-heatpumps'!I85</f>
        <v>0.16445940276286508</v>
      </c>
      <c r="F85" s="46">
        <f ca="1">electricity!J85+'electricity-heatpumps'!J85</f>
        <v>0.17172053883179772</v>
      </c>
      <c r="G85" s="46">
        <f ca="1">electricity!K85+'electricity-heatpumps'!K85</f>
        <v>0.17898167490073033</v>
      </c>
      <c r="H85" s="46">
        <f ca="1">electricity!L85+'electricity-heatpumps'!L85</f>
        <v>0.18624281096966294</v>
      </c>
      <c r="I85" s="47">
        <f ca="1">electricity!M85+'electricity-heatpumps'!M85</f>
        <v>0.19350394703859558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0.64016959695478204</v>
      </c>
      <c r="D86" s="46">
        <f ca="1">electricity!H86+'electricity-heatpumps'!H86</f>
        <v>0.64051892052074888</v>
      </c>
      <c r="E86" s="46">
        <f ca="1">electricity!I86+'electricity-heatpumps'!I86</f>
        <v>0.64086824408671561</v>
      </c>
      <c r="F86" s="46">
        <f ca="1">electricity!J86+'electricity-heatpumps'!J86</f>
        <v>0.64121756765268245</v>
      </c>
      <c r="G86" s="46">
        <f ca="1">electricity!K86+'electricity-heatpumps'!K86</f>
        <v>0.64156689121864918</v>
      </c>
      <c r="H86" s="46">
        <f ca="1">electricity!L86+'electricity-heatpumps'!L86</f>
        <v>0.64191621478461602</v>
      </c>
      <c r="I86" s="47">
        <f ca="1">electricity!M86+'electricity-heatpumps'!M86</f>
        <v>0.64226553835058287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7.8219880983012163E-2</v>
      </c>
      <c r="D87" s="46">
        <f ca="1">electricity!H87+'electricity-heatpumps'!H87</f>
        <v>8.8459895446717979E-2</v>
      </c>
      <c r="E87" s="46">
        <f ca="1">electricity!I87+'electricity-heatpumps'!I87</f>
        <v>9.8699909910423794E-2</v>
      </c>
      <c r="F87" s="46">
        <f ca="1">electricity!J87+'electricity-heatpumps'!J87</f>
        <v>0.10893992437412961</v>
      </c>
      <c r="G87" s="46">
        <f ca="1">electricity!K87+'electricity-heatpumps'!K87</f>
        <v>0.11917993883783543</v>
      </c>
      <c r="H87" s="46">
        <f ca="1">electricity!L87+'electricity-heatpumps'!L87</f>
        <v>0.12941995330154121</v>
      </c>
      <c r="I87" s="47">
        <f ca="1">electricity!M87+'electricity-heatpumps'!M87</f>
        <v>0.13965996776524703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0.11387300552102017</v>
      </c>
      <c r="D88" s="46">
        <f ca="1">electricity!H88+'electricity-heatpumps'!H88</f>
        <v>0.12530069960294227</v>
      </c>
      <c r="E88" s="46">
        <f ca="1">electricity!I88+'electricity-heatpumps'!I88</f>
        <v>0.13672839368486434</v>
      </c>
      <c r="F88" s="46">
        <f ca="1">electricity!J88+'electricity-heatpumps'!J88</f>
        <v>0.14815608776678643</v>
      </c>
      <c r="G88" s="46">
        <f ca="1">electricity!K88+'electricity-heatpumps'!K88</f>
        <v>0.15958378184870853</v>
      </c>
      <c r="H88" s="46">
        <f ca="1">electricity!L88+'electricity-heatpumps'!L88</f>
        <v>0.17101147593063062</v>
      </c>
      <c r="I88" s="47">
        <f ca="1">electricity!M88+'electricity-heatpumps'!M88</f>
        <v>0.18243917001255272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8.7232946962002761E-2</v>
      </c>
      <c r="D89" s="46">
        <f ca="1">electricity!H89+'electricity-heatpumps'!H89</f>
        <v>9.9626469282226571E-2</v>
      </c>
      <c r="E89" s="46">
        <f ca="1">electricity!I89+'electricity-heatpumps'!I89</f>
        <v>0.11201999160245038</v>
      </c>
      <c r="F89" s="46">
        <f ca="1">electricity!J89+'electricity-heatpumps'!J89</f>
        <v>0.12441351392267419</v>
      </c>
      <c r="G89" s="46">
        <f ca="1">electricity!K89+'electricity-heatpumps'!K89</f>
        <v>0.136807036242898</v>
      </c>
      <c r="H89" s="46">
        <f ca="1">electricity!L89+'electricity-heatpumps'!L89</f>
        <v>0.14920055856312181</v>
      </c>
      <c r="I89" s="47">
        <f ca="1">electricity!M89+'electricity-heatpumps'!M89</f>
        <v>0.16159408088334562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4.9650493882408255E-2</v>
      </c>
      <c r="D90" s="46">
        <f ca="1">electricity!H90+'electricity-heatpumps'!H90</f>
        <v>7.0104376909506785E-2</v>
      </c>
      <c r="E90" s="46">
        <f ca="1">electricity!I90+'electricity-heatpumps'!I90</f>
        <v>9.0558259936605323E-2</v>
      </c>
      <c r="F90" s="46">
        <f ca="1">electricity!J90+'electricity-heatpumps'!J90</f>
        <v>0.11101214296370385</v>
      </c>
      <c r="G90" s="46">
        <f ca="1">electricity!K90+'electricity-heatpumps'!K90</f>
        <v>0.13146602599080237</v>
      </c>
      <c r="H90" s="46">
        <f ca="1">electricity!L90+'electricity-heatpumps'!L90</f>
        <v>0.15191990901790089</v>
      </c>
      <c r="I90" s="47">
        <f ca="1">electricity!M90+'electricity-heatpumps'!M90</f>
        <v>0.17237379204499942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0.10022565767354097</v>
      </c>
      <c r="D91" s="46">
        <f ca="1">electricity!H91+'electricity-heatpumps'!H91</f>
        <v>0.10514467472129693</v>
      </c>
      <c r="E91" s="46">
        <f ca="1">electricity!I91+'electricity-heatpumps'!I91</f>
        <v>0.1100636917690529</v>
      </c>
      <c r="F91" s="46">
        <f ca="1">electricity!J91+'electricity-heatpumps'!J91</f>
        <v>0.11498270881680886</v>
      </c>
      <c r="G91" s="46">
        <f ca="1">electricity!K91+'electricity-heatpumps'!K91</f>
        <v>0.11990172586456482</v>
      </c>
      <c r="H91" s="46">
        <f ca="1">electricity!L91+'electricity-heatpumps'!L91</f>
        <v>0.12482074291232079</v>
      </c>
      <c r="I91" s="47">
        <f ca="1">electricity!M91+'electricity-heatpumps'!M91</f>
        <v>0.12973975996007675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1.9991022033951627E-2</v>
      </c>
      <c r="D92" s="46">
        <f ca="1">electricity!H92+'electricity-heatpumps'!H92</f>
        <v>2.7014287107205555E-2</v>
      </c>
      <c r="E92" s="46">
        <f ca="1">electricity!I92+'electricity-heatpumps'!I92</f>
        <v>3.4037552180459479E-2</v>
      </c>
      <c r="F92" s="46">
        <f ca="1">electricity!J92+'electricity-heatpumps'!J92</f>
        <v>4.1060817253713411E-2</v>
      </c>
      <c r="G92" s="46">
        <f ca="1">electricity!K92+'electricity-heatpumps'!K92</f>
        <v>4.8084082326967342E-2</v>
      </c>
      <c r="H92" s="46">
        <f ca="1">electricity!L92+'electricity-heatpumps'!L92</f>
        <v>5.5107347400221274E-2</v>
      </c>
      <c r="I92" s="47">
        <f ca="1">electricity!M92+'electricity-heatpumps'!M92</f>
        <v>6.2130612473475191E-2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0.14689389023811067</v>
      </c>
      <c r="D93" s="46">
        <f ca="1">electricity!H93+'electricity-heatpumps'!H93</f>
        <v>0.16543249403477353</v>
      </c>
      <c r="E93" s="46">
        <f ca="1">electricity!I93+'electricity-heatpumps'!I93</f>
        <v>0.18397109783143639</v>
      </c>
      <c r="F93" s="46">
        <f ca="1">electricity!J93+'electricity-heatpumps'!J93</f>
        <v>0.20250970162809928</v>
      </c>
      <c r="G93" s="46">
        <f ca="1">electricity!K93+'electricity-heatpumps'!K93</f>
        <v>0.22104830542476214</v>
      </c>
      <c r="H93" s="46">
        <f ca="1">electricity!L93+'electricity-heatpumps'!L93</f>
        <v>0.239586909221425</v>
      </c>
      <c r="I93" s="47">
        <f ca="1">electricity!M93+'electricity-heatpumps'!M93</f>
        <v>0.25812551301808789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6.1161354569855622E-2</v>
      </c>
      <c r="D94" s="46">
        <f ca="1">electricity!H94+'electricity-heatpumps'!H94</f>
        <v>7.4627953629095731E-2</v>
      </c>
      <c r="E94" s="46">
        <f ca="1">electricity!I94+'electricity-heatpumps'!I94</f>
        <v>8.8094552688335825E-2</v>
      </c>
      <c r="F94" s="46">
        <f ca="1">electricity!J94+'electricity-heatpumps'!J94</f>
        <v>0.10156115174757593</v>
      </c>
      <c r="G94" s="46">
        <f ca="1">electricity!K94+'electricity-heatpumps'!K94</f>
        <v>0.11502775080681604</v>
      </c>
      <c r="H94" s="46">
        <f ca="1">electricity!L94+'electricity-heatpumps'!L94</f>
        <v>0.12849434986605615</v>
      </c>
      <c r="I94" s="47">
        <f ca="1">electricity!M94+'electricity-heatpumps'!M94</f>
        <v>0.14196094892529626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5.9583882750077345E-2</v>
      </c>
      <c r="D95" s="46">
        <f ca="1">electricity!H95+'electricity-heatpumps'!H95</f>
        <v>7.0458714713153653E-2</v>
      </c>
      <c r="E95" s="46">
        <f ca="1">electricity!I95+'electricity-heatpumps'!I95</f>
        <v>8.1333546676229954E-2</v>
      </c>
      <c r="F95" s="46">
        <f ca="1">electricity!J95+'electricity-heatpumps'!J95</f>
        <v>9.2208378639306254E-2</v>
      </c>
      <c r="G95" s="46">
        <f ca="1">electricity!K95+'electricity-heatpumps'!K95</f>
        <v>0.10308321060238257</v>
      </c>
      <c r="H95" s="46">
        <f ca="1">electricity!L95+'electricity-heatpumps'!L95</f>
        <v>0.11395804256545888</v>
      </c>
      <c r="I95" s="47">
        <f ca="1">electricity!M95+'electricity-heatpumps'!M95</f>
        <v>0.12483287452853517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3.435083280936839E-2</v>
      </c>
      <c r="D96" s="46">
        <f ca="1">electricity!H96+'electricity-heatpumps'!H96</f>
        <v>3.7537942168472692E-2</v>
      </c>
      <c r="E96" s="46">
        <f ca="1">electricity!I96+'electricity-heatpumps'!I96</f>
        <v>4.0725051527576994E-2</v>
      </c>
      <c r="F96" s="46">
        <f ca="1">electricity!J96+'electricity-heatpumps'!J96</f>
        <v>4.3912160886681297E-2</v>
      </c>
      <c r="G96" s="46">
        <f ca="1">electricity!K96+'electricity-heatpumps'!K96</f>
        <v>4.7099270245785599E-2</v>
      </c>
      <c r="H96" s="46">
        <f ca="1">electricity!L96+'electricity-heatpumps'!L96</f>
        <v>5.0286379604889901E-2</v>
      </c>
      <c r="I96" s="47">
        <f ca="1">electricity!M96+'electricity-heatpumps'!M96</f>
        <v>5.3473488963994203E-2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0.32432587539858748</v>
      </c>
      <c r="D97" s="46">
        <f ca="1">electricity!H97+'electricity-heatpumps'!H97</f>
        <v>0.32864352196682151</v>
      </c>
      <c r="E97" s="46">
        <f ca="1">electricity!I97+'electricity-heatpumps'!I97</f>
        <v>0.33296116853505553</v>
      </c>
      <c r="F97" s="46">
        <f ca="1">electricity!J97+'electricity-heatpumps'!J97</f>
        <v>0.33727881510328955</v>
      </c>
      <c r="G97" s="46">
        <f ca="1">electricity!K97+'electricity-heatpumps'!K97</f>
        <v>0.34159646167152358</v>
      </c>
      <c r="H97" s="46">
        <f ca="1">electricity!L97+'electricity-heatpumps'!L97</f>
        <v>0.3459141082397576</v>
      </c>
      <c r="I97" s="47">
        <f ca="1">electricity!M97+'electricity-heatpumps'!M97</f>
        <v>0.35023175480799162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0.14343005863490296</v>
      </c>
      <c r="D98" s="46">
        <f ca="1">electricity!H98+'electricity-heatpumps'!H98</f>
        <v>0.15669806697160532</v>
      </c>
      <c r="E98" s="46">
        <f ca="1">electricity!I98+'electricity-heatpumps'!I98</f>
        <v>0.16996607530830768</v>
      </c>
      <c r="F98" s="46">
        <f ca="1">electricity!J98+'electricity-heatpumps'!J98</f>
        <v>0.18323408364501004</v>
      </c>
      <c r="G98" s="46">
        <f ca="1">electricity!K98+'electricity-heatpumps'!K98</f>
        <v>0.19650209198171237</v>
      </c>
      <c r="H98" s="46">
        <f ca="1">electricity!L98+'electricity-heatpumps'!L98</f>
        <v>0.20977010031841473</v>
      </c>
      <c r="I98" s="47">
        <f ca="1">electricity!M98+'electricity-heatpumps'!M98</f>
        <v>0.22303810865511708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6.9982176422740641E-2</v>
      </c>
      <c r="D99" s="46">
        <f ca="1">electricity!H99+'electricity-heatpumps'!H99</f>
        <v>8.8891370304230485E-2</v>
      </c>
      <c r="E99" s="46">
        <f ca="1">electricity!I99+'electricity-heatpumps'!I99</f>
        <v>0.10780056418572032</v>
      </c>
      <c r="F99" s="46">
        <f ca="1">electricity!J99+'electricity-heatpumps'!J99</f>
        <v>0.12670975806721016</v>
      </c>
      <c r="G99" s="46">
        <f ca="1">electricity!K99+'electricity-heatpumps'!K99</f>
        <v>0.1456189519487</v>
      </c>
      <c r="H99" s="46">
        <f ca="1">electricity!L99+'electricity-heatpumps'!L99</f>
        <v>0.16452814583018985</v>
      </c>
      <c r="I99" s="47">
        <f ca="1">electricity!M99+'electricity-heatpumps'!M99</f>
        <v>0.18343733971167969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4.6061151865040444E-2</v>
      </c>
      <c r="D100" s="46">
        <f ca="1">electricity!H100+'electricity-heatpumps'!H100</f>
        <v>5.9018230737491989E-2</v>
      </c>
      <c r="E100" s="46">
        <f ca="1">electricity!I100+'electricity-heatpumps'!I100</f>
        <v>7.1975309609943541E-2</v>
      </c>
      <c r="F100" s="46">
        <f ca="1">electricity!J100+'electricity-heatpumps'!J100</f>
        <v>8.4932388482395094E-2</v>
      </c>
      <c r="G100" s="46">
        <f ca="1">electricity!K100+'electricity-heatpumps'!K100</f>
        <v>9.7889467354846632E-2</v>
      </c>
      <c r="H100" s="46">
        <f ca="1">electricity!L100+'electricity-heatpumps'!L100</f>
        <v>0.1108465462272982</v>
      </c>
      <c r="I100" s="47">
        <f ca="1">electricity!M100+'electricity-heatpumps'!M100</f>
        <v>0.12380362509974974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1.5311711710729868E-2</v>
      </c>
      <c r="D101" s="46">
        <f ca="1">electricity!H101+'electricity-heatpumps'!H101</f>
        <v>2.7453422513014872E-2</v>
      </c>
      <c r="E101" s="46">
        <f ca="1">electricity!I101+'electricity-heatpumps'!I101</f>
        <v>3.9595133315299874E-2</v>
      </c>
      <c r="F101" s="46">
        <f ca="1">electricity!J101+'electricity-heatpumps'!J101</f>
        <v>5.1736844117584876E-2</v>
      </c>
      <c r="G101" s="46">
        <f ca="1">electricity!K101+'electricity-heatpumps'!K101</f>
        <v>6.3878554919869879E-2</v>
      </c>
      <c r="H101" s="46">
        <f ca="1">electricity!L101+'electricity-heatpumps'!L101</f>
        <v>7.6020265722154881E-2</v>
      </c>
      <c r="I101" s="47">
        <f ca="1">electricity!M101+'electricity-heatpumps'!M101</f>
        <v>8.8161976524439883E-2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7.3094882571526326E-2</v>
      </c>
      <c r="D102" s="46">
        <f ca="1">electricity!H102+'electricity-heatpumps'!H102</f>
        <v>9.4784705522138871E-2</v>
      </c>
      <c r="E102" s="46">
        <f ca="1">electricity!I102+'electricity-heatpumps'!I102</f>
        <v>0.11647452847275143</v>
      </c>
      <c r="F102" s="46">
        <f ca="1">electricity!J102+'electricity-heatpumps'!J102</f>
        <v>0.13816435142336397</v>
      </c>
      <c r="G102" s="46">
        <f ca="1">electricity!K102+'electricity-heatpumps'!K102</f>
        <v>0.15985417437397653</v>
      </c>
      <c r="H102" s="46">
        <f ca="1">electricity!L102+'electricity-heatpumps'!L102</f>
        <v>0.18154399732458906</v>
      </c>
      <c r="I102" s="47">
        <f ca="1">electricity!M102+'electricity-heatpumps'!M102</f>
        <v>0.20323382027520162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1.436535538656496E-2</v>
      </c>
      <c r="D103" s="46">
        <f ca="1">electricity!H103+'electricity-heatpumps'!H103</f>
        <v>3.1251719400866435E-2</v>
      </c>
      <c r="E103" s="46">
        <f ca="1">electricity!I103+'electricity-heatpumps'!I103</f>
        <v>4.8138083415167912E-2</v>
      </c>
      <c r="F103" s="46">
        <f ca="1">electricity!J103+'electricity-heatpumps'!J103</f>
        <v>6.502444742946939E-2</v>
      </c>
      <c r="G103" s="46">
        <f ca="1">electricity!K103+'electricity-heatpumps'!K103</f>
        <v>8.1910811443770867E-2</v>
      </c>
      <c r="H103" s="46">
        <f ca="1">electricity!L103+'electricity-heatpumps'!L103</f>
        <v>9.8797175458072345E-2</v>
      </c>
      <c r="I103" s="47">
        <f ca="1">electricity!M103+'electricity-heatpumps'!M103</f>
        <v>0.11568353947237382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1.3755507908992234E-2</v>
      </c>
      <c r="D104" s="46">
        <f ca="1">electricity!H104+'electricity-heatpumps'!H104</f>
        <v>1.830175118077779E-2</v>
      </c>
      <c r="E104" s="46">
        <f ca="1">electricity!I104+'electricity-heatpumps'!I104</f>
        <v>2.2847994452563344E-2</v>
      </c>
      <c r="F104" s="46">
        <f ca="1">electricity!J104+'electricity-heatpumps'!J104</f>
        <v>2.7394237724348902E-2</v>
      </c>
      <c r="G104" s="46">
        <f ca="1">electricity!K104+'electricity-heatpumps'!K104</f>
        <v>3.194048099613446E-2</v>
      </c>
      <c r="H104" s="46">
        <f ca="1">electricity!L104+'electricity-heatpumps'!L104</f>
        <v>3.6486724267920018E-2</v>
      </c>
      <c r="I104" s="47">
        <f ca="1">electricity!M104+'electricity-heatpumps'!M104</f>
        <v>4.1032967539705575E-2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2.010332657705893E-2</v>
      </c>
      <c r="D105" s="46">
        <f ca="1">electricity!H105+'electricity-heatpumps'!H105</f>
        <v>2.610660739522886E-2</v>
      </c>
      <c r="E105" s="46">
        <f ca="1">electricity!I105+'electricity-heatpumps'!I105</f>
        <v>3.2109888213398788E-2</v>
      </c>
      <c r="F105" s="46">
        <f ca="1">electricity!J105+'electricity-heatpumps'!J105</f>
        <v>3.8113169031568722E-2</v>
      </c>
      <c r="G105" s="46">
        <f ca="1">electricity!K105+'electricity-heatpumps'!K105</f>
        <v>4.411644984973865E-2</v>
      </c>
      <c r="H105" s="46">
        <f ca="1">electricity!L105+'electricity-heatpumps'!L105</f>
        <v>5.0119730667908577E-2</v>
      </c>
      <c r="I105" s="47">
        <f ca="1">electricity!M105+'electricity-heatpumps'!M105</f>
        <v>5.6123011486078511E-2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6.8343816940612784E-2</v>
      </c>
      <c r="D106" s="46">
        <f ca="1">electricity!H106+'electricity-heatpumps'!H106</f>
        <v>8.9335733656185398E-2</v>
      </c>
      <c r="E106" s="46">
        <f ca="1">electricity!I106+'electricity-heatpumps'!I106</f>
        <v>0.11032765037175801</v>
      </c>
      <c r="F106" s="46">
        <f ca="1">electricity!J106+'electricity-heatpumps'!J106</f>
        <v>0.13131956708733061</v>
      </c>
      <c r="G106" s="46">
        <f ca="1">electricity!K106+'electricity-heatpumps'!K106</f>
        <v>0.15231148380290324</v>
      </c>
      <c r="H106" s="46">
        <f ca="1">electricity!L106+'electricity-heatpumps'!L106</f>
        <v>0.17330340051847587</v>
      </c>
      <c r="I106" s="47">
        <f ca="1">electricity!M106+'electricity-heatpumps'!M106</f>
        <v>0.19429531723404847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0.28839766890324264</v>
      </c>
      <c r="D107" s="46">
        <f ca="1">electricity!H107+'electricity-heatpumps'!H107</f>
        <v>0.30357039063226726</v>
      </c>
      <c r="E107" s="46">
        <f ca="1">electricity!I107+'electricity-heatpumps'!I107</f>
        <v>0.31874311236129182</v>
      </c>
      <c r="F107" s="46">
        <f ca="1">electricity!J107+'electricity-heatpumps'!J107</f>
        <v>0.33391583409031644</v>
      </c>
      <c r="G107" s="46">
        <f ca="1">electricity!K107+'electricity-heatpumps'!K107</f>
        <v>0.34908855581934106</v>
      </c>
      <c r="H107" s="46">
        <f ca="1">electricity!L107+'electricity-heatpumps'!L107</f>
        <v>0.36426127754836568</v>
      </c>
      <c r="I107" s="47">
        <f ca="1">electricity!M107+'electricity-heatpumps'!M107</f>
        <v>0.37943399927739024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4.3469529354295502E-2</v>
      </c>
      <c r="D108" s="46">
        <f ca="1">electricity!H108+'electricity-heatpumps'!H108</f>
        <v>6.492530477002087E-2</v>
      </c>
      <c r="E108" s="46">
        <f ca="1">electricity!I108+'electricity-heatpumps'!I108</f>
        <v>8.6381080185746251E-2</v>
      </c>
      <c r="F108" s="46">
        <f ca="1">electricity!J108+'electricity-heatpumps'!J108</f>
        <v>0.10783685560147163</v>
      </c>
      <c r="G108" s="46">
        <f ca="1">electricity!K108+'electricity-heatpumps'!K108</f>
        <v>0.12929263101719701</v>
      </c>
      <c r="H108" s="46">
        <f ca="1">electricity!L108+'electricity-heatpumps'!L108</f>
        <v>0.15074840643292237</v>
      </c>
      <c r="I108" s="47">
        <f ca="1">electricity!M108+'electricity-heatpumps'!M108</f>
        <v>0.17220418184864777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1.6815098116769442E-2</v>
      </c>
      <c r="D109" s="46">
        <f ca="1">electricity!H109+'electricity-heatpumps'!H109</f>
        <v>3.4902968885176008E-2</v>
      </c>
      <c r="E109" s="46">
        <f ca="1">electricity!I109+'electricity-heatpumps'!I109</f>
        <v>5.2990839653582568E-2</v>
      </c>
      <c r="F109" s="46">
        <f ca="1">electricity!J109+'electricity-heatpumps'!J109</f>
        <v>7.1078710421989127E-2</v>
      </c>
      <c r="G109" s="46">
        <f ca="1">electricity!K109+'electricity-heatpumps'!K109</f>
        <v>8.9166581190395694E-2</v>
      </c>
      <c r="H109" s="46">
        <f ca="1">electricity!L109+'electricity-heatpumps'!L109</f>
        <v>0.10725445195880225</v>
      </c>
      <c r="I109" s="47">
        <f ca="1">electricity!M109+'electricity-heatpumps'!M109</f>
        <v>0.1253423227272088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3.3534687046851502E-2</v>
      </c>
      <c r="D110" s="46">
        <f ca="1">electricity!H110+'electricity-heatpumps'!H110</f>
        <v>3.8944762133581626E-2</v>
      </c>
      <c r="E110" s="46">
        <f ca="1">electricity!I110+'electricity-heatpumps'!I110</f>
        <v>4.4354837220311749E-2</v>
      </c>
      <c r="F110" s="46">
        <f ca="1">electricity!J110+'electricity-heatpumps'!J110</f>
        <v>4.9764912307041879E-2</v>
      </c>
      <c r="G110" s="46">
        <f ca="1">electricity!K110+'electricity-heatpumps'!K110</f>
        <v>5.517498739377201E-2</v>
      </c>
      <c r="H110" s="46">
        <f ca="1">electricity!L110+'electricity-heatpumps'!L110</f>
        <v>6.0585062480502133E-2</v>
      </c>
      <c r="I110" s="47">
        <f ca="1">electricity!M110+'electricity-heatpumps'!M110</f>
        <v>6.5995137567232257E-2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2.7850919121713613E-2</v>
      </c>
      <c r="D111" s="46">
        <f ca="1">electricity!H111+'electricity-heatpumps'!H111</f>
        <v>3.7800920579462313E-2</v>
      </c>
      <c r="E111" s="46">
        <f ca="1">electricity!I111+'electricity-heatpumps'!I111</f>
        <v>4.775092203721102E-2</v>
      </c>
      <c r="F111" s="46">
        <f ca="1">electricity!J111+'electricity-heatpumps'!J111</f>
        <v>5.7700923494959727E-2</v>
      </c>
      <c r="G111" s="46">
        <f ca="1">electricity!K111+'electricity-heatpumps'!K111</f>
        <v>6.7650924952708427E-2</v>
      </c>
      <c r="H111" s="46">
        <f ca="1">electricity!L111+'electricity-heatpumps'!L111</f>
        <v>7.7600926410457127E-2</v>
      </c>
      <c r="I111" s="47">
        <f ca="1">electricity!M111+'electricity-heatpumps'!M111</f>
        <v>8.7550927868205841E-2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8.7590987111373905E-2</v>
      </c>
      <c r="D112" s="46">
        <f ca="1">electricity!H112+'electricity-heatpumps'!H112</f>
        <v>0.10843961473586562</v>
      </c>
      <c r="E112" s="46">
        <f ca="1">electricity!I112+'electricity-heatpumps'!I112</f>
        <v>0.12928824236035735</v>
      </c>
      <c r="F112" s="46">
        <f ca="1">electricity!J112+'electricity-heatpumps'!J112</f>
        <v>0.15013686998484904</v>
      </c>
      <c r="G112" s="46">
        <f ca="1">electricity!K112+'electricity-heatpumps'!K112</f>
        <v>0.17098549760934079</v>
      </c>
      <c r="H112" s="46">
        <f ca="1">electricity!L112+'electricity-heatpumps'!L112</f>
        <v>0.19183412523383248</v>
      </c>
      <c r="I112" s="47">
        <f ca="1">electricity!M112+'electricity-heatpumps'!M112</f>
        <v>0.21268275285832422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5.0202352386795206E-2</v>
      </c>
      <c r="D113" s="46">
        <f ca="1">electricity!H113+'electricity-heatpumps'!H113</f>
        <v>5.7380407683070983E-2</v>
      </c>
      <c r="E113" s="46">
        <f ca="1">electricity!I113+'electricity-heatpumps'!I113</f>
        <v>6.4558462979346753E-2</v>
      </c>
      <c r="F113" s="46">
        <f ca="1">electricity!J113+'electricity-heatpumps'!J113</f>
        <v>7.1736518275622524E-2</v>
      </c>
      <c r="G113" s="46">
        <f ca="1">electricity!K113+'electricity-heatpumps'!K113</f>
        <v>7.8914573571898308E-2</v>
      </c>
      <c r="H113" s="46">
        <f ca="1">electricity!L113+'electricity-heatpumps'!L113</f>
        <v>8.6092628868174079E-2</v>
      </c>
      <c r="I113" s="47">
        <f ca="1">electricity!M113+'electricity-heatpumps'!M113</f>
        <v>9.3270684164449863E-2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0.14993713062499983</v>
      </c>
      <c r="D114" s="46">
        <f ca="1">electricity!H114+'electricity-heatpumps'!H114</f>
        <v>0.1625740755452765</v>
      </c>
      <c r="E114" s="46">
        <f ca="1">electricity!I114+'electricity-heatpumps'!I114</f>
        <v>0.17521102046555315</v>
      </c>
      <c r="F114" s="46">
        <f ca="1">electricity!J114+'electricity-heatpumps'!J114</f>
        <v>0.18784796538582982</v>
      </c>
      <c r="G114" s="46">
        <f ca="1">electricity!K114+'electricity-heatpumps'!K114</f>
        <v>0.20048491030610649</v>
      </c>
      <c r="H114" s="46">
        <f ca="1">electricity!L114+'electricity-heatpumps'!L114</f>
        <v>0.21312185522638316</v>
      </c>
      <c r="I114" s="47">
        <f ca="1">electricity!M114+'electricity-heatpumps'!M114</f>
        <v>0.2257588001466598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0.64016959695478204</v>
      </c>
      <c r="D115" s="46">
        <f ca="1">electricity!H115+'electricity-heatpumps'!H115</f>
        <v>0.64078225674740075</v>
      </c>
      <c r="E115" s="46">
        <f ca="1">electricity!I115+'electricity-heatpumps'!I115</f>
        <v>0.64139491654001946</v>
      </c>
      <c r="F115" s="46">
        <f ca="1">electricity!J115+'electricity-heatpumps'!J115</f>
        <v>0.64200757633263816</v>
      </c>
      <c r="G115" s="46">
        <f ca="1">electricity!K115+'electricity-heatpumps'!K115</f>
        <v>0.64262023612525676</v>
      </c>
      <c r="H115" s="46">
        <f ca="1">electricity!L115+'electricity-heatpumps'!L115</f>
        <v>0.64323289591787547</v>
      </c>
      <c r="I115" s="47">
        <f ca="1">electricity!M115+'electricity-heatpumps'!M115</f>
        <v>0.64384555571049418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7.8219880983012163E-2</v>
      </c>
      <c r="D116" s="46">
        <f ca="1">electricity!H116+'electricity-heatpumps'!H116</f>
        <v>9.6165530901416635E-2</v>
      </c>
      <c r="E116" s="46">
        <f ca="1">electricity!I116+'electricity-heatpumps'!I116</f>
        <v>0.11411118081982112</v>
      </c>
      <c r="F116" s="46">
        <f ca="1">electricity!J116+'electricity-heatpumps'!J116</f>
        <v>0.13205683073822561</v>
      </c>
      <c r="G116" s="46">
        <f ca="1">electricity!K116+'electricity-heatpumps'!K116</f>
        <v>0.15000248065663008</v>
      </c>
      <c r="H116" s="46">
        <f ca="1">electricity!L116+'electricity-heatpumps'!L116</f>
        <v>0.16794813057503455</v>
      </c>
      <c r="I116" s="47">
        <f ca="1">electricity!M116+'electricity-heatpumps'!M116</f>
        <v>0.18589378049343902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0.11387300552102017</v>
      </c>
      <c r="D117" s="46">
        <f ca="1">electricity!H117+'electricity-heatpumps'!H117</f>
        <v>0.13371421509835768</v>
      </c>
      <c r="E117" s="46">
        <f ca="1">electricity!I117+'electricity-heatpumps'!I117</f>
        <v>0.15355542467569522</v>
      </c>
      <c r="F117" s="46">
        <f ca="1">electricity!J117+'electricity-heatpumps'!J117</f>
        <v>0.17339663425303273</v>
      </c>
      <c r="G117" s="46">
        <f ca="1">electricity!K117+'electricity-heatpumps'!K117</f>
        <v>0.19323784383037024</v>
      </c>
      <c r="H117" s="46">
        <f ca="1">electricity!L117+'electricity-heatpumps'!L117</f>
        <v>0.21307905340770777</v>
      </c>
      <c r="I117" s="47">
        <f ca="1">electricity!M117+'electricity-heatpumps'!M117</f>
        <v>0.23292026298504528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8.8772946581810827E-2</v>
      </c>
      <c r="D2" s="114">
        <f ca="1">MAX(0,IFERROR(VLOOKUP(MID(CELL("filename",$A$1),FIND("]",CELL("filename",$A$1))+1,255)&amp;$A2,_datainput!$A$1:$AE$345,4+D$1-1990,FALSE),0))</f>
        <v>8.8234913081233518E-2</v>
      </c>
      <c r="E2" s="114">
        <f ca="1">D2-(D2-$G2)/($G$1-D$1)</f>
        <v>8.7900924374823261E-2</v>
      </c>
      <c r="F2" s="114">
        <f ca="1">E2-(E2-$G2)/($G$1-E$1)</f>
        <v>8.7566935668413004E-2</v>
      </c>
      <c r="G2" s="111">
        <f ca="1">INDEX(OFFSET(_summary!$T$26,0,MATCH(MID(CELL("filename",$A$1),FIND("]",CELL("filename",$A$1))+1,255),_summary!$U$25:$AI$25,0),140,1),MATCH($A2,_summary!$U$26:$U$54,0))</f>
        <v>8.7232946962002761E-2</v>
      </c>
      <c r="H2" s="112">
        <f ca="1">G2-5*(G2-$M2)/($M$1-G$1)</f>
        <v>8.7232946962002761E-2</v>
      </c>
      <c r="I2" s="112">
        <f t="shared" ref="I2:L2" ca="1" si="0">H2-5*(H2-$M2)/($M$1-H$1)</f>
        <v>8.7232946962002761E-2</v>
      </c>
      <c r="J2" s="112">
        <f t="shared" ca="1" si="0"/>
        <v>8.7232946962002761E-2</v>
      </c>
      <c r="K2" s="112">
        <f t="shared" ca="1" si="0"/>
        <v>8.7232946962002761E-2</v>
      </c>
      <c r="L2" s="112">
        <f t="shared" ca="1" si="0"/>
        <v>8.7232946962002761E-2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8.7232946962002761E-2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4.5710179774842749E-2</v>
      </c>
      <c r="D3" s="114">
        <f ca="1">MAX(0,IFERROR(VLOOKUP(MID(CELL("filename",$A$1),FIND("]",CELL("filename",$A$1))+1,255)&amp;$A3,_datainput!$A$1:$AE$345,4+D$1-1990,FALSE),0))</f>
        <v>4.4919566388809638E-2</v>
      </c>
      <c r="E3" s="114">
        <f t="shared" ref="E3:F3" ca="1" si="1">D3-(D3-$G3)/($G$1-D$1)</f>
        <v>4.6496542220009179E-2</v>
      </c>
      <c r="F3" s="114">
        <f t="shared" ca="1" si="1"/>
        <v>4.8073518051208713E-2</v>
      </c>
      <c r="G3" s="111">
        <f ca="1">INDEX(OFFSET(_summary!$T$26,0,MATCH(MID(CELL("filename",$A$1),FIND("]",CELL("filename",$A$1))+1,255),_summary!$U$25:$AI$25,0),140,1),MATCH($A3,_summary!$U$26:$U$54,0))</f>
        <v>4.9650493882408255E-2</v>
      </c>
      <c r="H3" s="112">
        <f t="shared" ref="H3:L18" ca="1" si="2">G3-5*(G3-$M3)/($M$1-G$1)</f>
        <v>4.9650493882408255E-2</v>
      </c>
      <c r="I3" s="112">
        <f t="shared" ca="1" si="2"/>
        <v>4.9650493882408255E-2</v>
      </c>
      <c r="J3" s="112">
        <f t="shared" ca="1" si="2"/>
        <v>4.9650493882408255E-2</v>
      </c>
      <c r="K3" s="112">
        <f t="shared" ca="1" si="2"/>
        <v>4.9650493882408255E-2</v>
      </c>
      <c r="L3" s="112">
        <f t="shared" ca="1" si="2"/>
        <v>4.9650493882408255E-2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4.9650493882408255E-2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0.10807365967961829</v>
      </c>
      <c r="D4" s="114">
        <f ca="1">MAX(0,IFERROR(VLOOKUP(MID(CELL("filename",$A$1),FIND("]",CELL("filename",$A$1))+1,255)&amp;$A4,_datainput!$A$1:$AE$345,4+D$1-1990,FALSE),0))</f>
        <v>0.11031679282340713</v>
      </c>
      <c r="E4" s="114">
        <f t="shared" ref="E4:F4" ca="1" si="3">D4-(D4-$G4)/($G$1-D$1)</f>
        <v>0.10695308110678507</v>
      </c>
      <c r="F4" s="114">
        <f t="shared" ca="1" si="3"/>
        <v>0.10358936939016303</v>
      </c>
      <c r="G4" s="111">
        <f ca="1">INDEX(OFFSET(_summary!$T$26,0,MATCH(MID(CELL("filename",$A$1),FIND("]",CELL("filename",$A$1))+1,255),_summary!$U$25:$AI$25,0),140,1),MATCH($A4,_summary!$U$26:$U$54,0))</f>
        <v>0.10022565767354097</v>
      </c>
      <c r="H4" s="112">
        <f t="shared" ca="1" si="2"/>
        <v>0.10022565767354097</v>
      </c>
      <c r="I4" s="112">
        <f t="shared" ca="1" si="2"/>
        <v>0.10022565767354097</v>
      </c>
      <c r="J4" s="112">
        <f t="shared" ca="1" si="2"/>
        <v>0.10022565767354097</v>
      </c>
      <c r="K4" s="112">
        <f t="shared" ca="1" si="2"/>
        <v>0.10022565767354097</v>
      </c>
      <c r="L4" s="112">
        <f t="shared" ca="1" si="2"/>
        <v>0.10022565767354097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0.10022565767354097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2.4609654692621573E-2</v>
      </c>
      <c r="D5" s="114">
        <f ca="1">MAX(0,IFERROR(VLOOKUP(MID(CELL("filename",$A$1),FIND("]",CELL("filename",$A$1))+1,255)&amp;$A5,_datainput!$A$1:$AE$345,4+D$1-1990,FALSE),0))</f>
        <v>2.5605599406297624E-2</v>
      </c>
      <c r="E5" s="114">
        <f t="shared" ref="E5:F5" ca="1" si="4">D5-(D5-$G5)/($G$1-D$1)</f>
        <v>2.3734073615515626E-2</v>
      </c>
      <c r="F5" s="114">
        <f t="shared" ca="1" si="4"/>
        <v>2.1862547824733625E-2</v>
      </c>
      <c r="G5" s="111">
        <f ca="1">INDEX(OFFSET(_summary!$T$26,0,MATCH(MID(CELL("filename",$A$1),FIND("]",CELL("filename",$A$1))+1,255),_summary!$U$25:$AI$25,0),140,1),MATCH($A5,_summary!$U$26:$U$54,0))</f>
        <v>1.9991022033951627E-2</v>
      </c>
      <c r="H5" s="112">
        <f t="shared" ca="1" si="2"/>
        <v>1.9991022033951627E-2</v>
      </c>
      <c r="I5" s="112">
        <f t="shared" ca="1" si="2"/>
        <v>1.9991022033951627E-2</v>
      </c>
      <c r="J5" s="112">
        <f t="shared" ca="1" si="2"/>
        <v>1.9991022033951627E-2</v>
      </c>
      <c r="K5" s="112">
        <f t="shared" ca="1" si="2"/>
        <v>1.9991022033951627E-2</v>
      </c>
      <c r="L5" s="112">
        <f t="shared" ca="1" si="2"/>
        <v>1.9991022033951627E-2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1.9991022033951627E-2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0.16546320381003154</v>
      </c>
      <c r="D6" s="114">
        <f ca="1">MAX(0,IFERROR(VLOOKUP(MID(CELL("filename",$A$1),FIND("]",CELL("filename",$A$1))+1,255)&amp;$A6,_datainput!$A$1:$AE$345,4+D$1-1990,FALSE),0))</f>
        <v>0.16791917350349805</v>
      </c>
      <c r="E6" s="114">
        <f t="shared" ref="E6:F6" ca="1" si="5">D6-(D6-$G6)/($G$1-D$1)</f>
        <v>0.16091074574836892</v>
      </c>
      <c r="F6" s="114">
        <f t="shared" ca="1" si="5"/>
        <v>0.15390231799323978</v>
      </c>
      <c r="G6" s="111">
        <f ca="1">INDEX(OFFSET(_summary!$T$26,0,MATCH(MID(CELL("filename",$A$1),FIND("]",CELL("filename",$A$1))+1,255),_summary!$U$25:$AI$25,0),140,1),MATCH($A6,_summary!$U$26:$U$54,0))</f>
        <v>0.14689389023811067</v>
      </c>
      <c r="H6" s="112">
        <f t="shared" ca="1" si="2"/>
        <v>0.14689389023811067</v>
      </c>
      <c r="I6" s="112">
        <f t="shared" ca="1" si="2"/>
        <v>0.14689389023811067</v>
      </c>
      <c r="J6" s="112">
        <f t="shared" ca="1" si="2"/>
        <v>0.14689389023811067</v>
      </c>
      <c r="K6" s="112">
        <f t="shared" ca="1" si="2"/>
        <v>0.14689389023811067</v>
      </c>
      <c r="L6" s="112">
        <f t="shared" ca="1" si="2"/>
        <v>0.14689389023811067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0.14689389023811067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6.1878395355672328E-2</v>
      </c>
      <c r="D7" s="114">
        <f ca="1">MAX(0,IFERROR(VLOOKUP(MID(CELL("filename",$A$1),FIND("]",CELL("filename",$A$1))+1,255)&amp;$A7,_datainput!$A$1:$AE$345,4+D$1-1990,FALSE),0))</f>
        <v>6.1987240357448903E-2</v>
      </c>
      <c r="E7" s="114">
        <f t="shared" ref="E7:F7" ca="1" si="6">D7-(D7-$G7)/($G$1-D$1)</f>
        <v>6.1711945094917807E-2</v>
      </c>
      <c r="F7" s="114">
        <f t="shared" ca="1" si="6"/>
        <v>6.1436649832386711E-2</v>
      </c>
      <c r="G7" s="111">
        <f ca="1">INDEX(OFFSET(_summary!$T$26,0,MATCH(MID(CELL("filename",$A$1),FIND("]",CELL("filename",$A$1))+1,255),_summary!$U$25:$AI$25,0),140,1),MATCH($A7,_summary!$U$26:$U$54,0))</f>
        <v>6.1161354569855622E-2</v>
      </c>
      <c r="H7" s="112">
        <f t="shared" ca="1" si="2"/>
        <v>6.1161354569855622E-2</v>
      </c>
      <c r="I7" s="112">
        <f t="shared" ca="1" si="2"/>
        <v>6.1161354569855622E-2</v>
      </c>
      <c r="J7" s="112">
        <f t="shared" ca="1" si="2"/>
        <v>6.1161354569855622E-2</v>
      </c>
      <c r="K7" s="112">
        <f t="shared" ca="1" si="2"/>
        <v>6.1161354569855622E-2</v>
      </c>
      <c r="L7" s="112">
        <f t="shared" ca="1" si="2"/>
        <v>6.1161354569855622E-2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6.1161354569855622E-2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6.3929269471771827E-2</v>
      </c>
      <c r="D8" s="114">
        <f ca="1">MAX(0,IFERROR(VLOOKUP(MID(CELL("filename",$A$1),FIND("]",CELL("filename",$A$1))+1,255)&amp;$A8,_datainput!$A$1:$AE$345,4+D$1-1990,FALSE),0))</f>
        <v>6.203074291800096E-2</v>
      </c>
      <c r="E8" s="114">
        <f t="shared" ref="E8:F8" ca="1" si="7">D8-(D8-$G8)/($G$1-D$1)</f>
        <v>6.1215122862026419E-2</v>
      </c>
      <c r="F8" s="114">
        <f t="shared" ca="1" si="7"/>
        <v>6.0399502806051886E-2</v>
      </c>
      <c r="G8" s="111">
        <f ca="1">INDEX(OFFSET(_summary!$T$26,0,MATCH(MID(CELL("filename",$A$1),FIND("]",CELL("filename",$A$1))+1,255),_summary!$U$25:$AI$25,0),140,1),MATCH($A8,_summary!$U$26:$U$54,0))</f>
        <v>5.9583882750077345E-2</v>
      </c>
      <c r="H8" s="112">
        <f t="shared" ca="1" si="2"/>
        <v>5.9583882750077345E-2</v>
      </c>
      <c r="I8" s="112">
        <f t="shared" ca="1" si="2"/>
        <v>5.9583882750077345E-2</v>
      </c>
      <c r="J8" s="112">
        <f t="shared" ca="1" si="2"/>
        <v>5.9583882750077345E-2</v>
      </c>
      <c r="K8" s="112">
        <f t="shared" ca="1" si="2"/>
        <v>5.9583882750077345E-2</v>
      </c>
      <c r="L8" s="112">
        <f t="shared" ca="1" si="2"/>
        <v>5.9583882750077345E-2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5.9583882750077345E-2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3.2597829858645629E-2</v>
      </c>
      <c r="D9" s="114">
        <f ca="1">MAX(0,IFERROR(VLOOKUP(MID(CELL("filename",$A$1),FIND("]",CELL("filename",$A$1))+1,255)&amp;$A9,_datainput!$A$1:$AE$345,4+D$1-1990,FALSE),0))</f>
        <v>3.276804039851338E-2</v>
      </c>
      <c r="E9" s="114">
        <f t="shared" ref="E9:F9" ca="1" si="8">D9-(D9-$G9)/($G$1-D$1)</f>
        <v>3.3295637868798383E-2</v>
      </c>
      <c r="F9" s="114">
        <f t="shared" ca="1" si="8"/>
        <v>3.3823235339083386E-2</v>
      </c>
      <c r="G9" s="111">
        <f ca="1">INDEX(OFFSET(_summary!$T$26,0,MATCH(MID(CELL("filename",$A$1),FIND("]",CELL("filename",$A$1))+1,255),_summary!$U$25:$AI$25,0),140,1),MATCH($A9,_summary!$U$26:$U$54,0))</f>
        <v>3.435083280936839E-2</v>
      </c>
      <c r="H9" s="112">
        <f t="shared" ca="1" si="2"/>
        <v>3.435083280936839E-2</v>
      </c>
      <c r="I9" s="112">
        <f t="shared" ca="1" si="2"/>
        <v>3.435083280936839E-2</v>
      </c>
      <c r="J9" s="112">
        <f t="shared" ca="1" si="2"/>
        <v>3.435083280936839E-2</v>
      </c>
      <c r="K9" s="112">
        <f t="shared" ca="1" si="2"/>
        <v>3.435083280936839E-2</v>
      </c>
      <c r="L9" s="112">
        <f t="shared" ca="1" si="2"/>
        <v>3.435083280936839E-2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3.435083280936839E-2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0.33369290702750154</v>
      </c>
      <c r="D10" s="114">
        <f ca="1">MAX(0,IFERROR(VLOOKUP(MID(CELL("filename",$A$1),FIND("]",CELL("filename",$A$1))+1,255)&amp;$A10,_datainput!$A$1:$AE$345,4+D$1-1990,FALSE),0))</f>
        <v>0.29491566116468415</v>
      </c>
      <c r="E10" s="114">
        <f t="shared" ref="E10:F10" ca="1" si="9">D10-(D10-$G10)/($G$1-D$1)</f>
        <v>0.30471906590931858</v>
      </c>
      <c r="F10" s="114">
        <f t="shared" ca="1" si="9"/>
        <v>0.314522470653953</v>
      </c>
      <c r="G10" s="111">
        <f ca="1">INDEX(OFFSET(_summary!$T$26,0,MATCH(MID(CELL("filename",$A$1),FIND("]",CELL("filename",$A$1))+1,255),_summary!$U$25:$AI$25,0),140,1),MATCH($A10,_summary!$U$26:$U$54,0))</f>
        <v>0.32432587539858748</v>
      </c>
      <c r="H10" s="112">
        <f t="shared" ca="1" si="2"/>
        <v>0.32432587539858748</v>
      </c>
      <c r="I10" s="112">
        <f t="shared" ca="1" si="2"/>
        <v>0.32432587539858748</v>
      </c>
      <c r="J10" s="112">
        <f t="shared" ca="1" si="2"/>
        <v>0.32432587539858748</v>
      </c>
      <c r="K10" s="112">
        <f t="shared" ca="1" si="2"/>
        <v>0.32432587539858748</v>
      </c>
      <c r="L10" s="112">
        <f t="shared" ca="1" si="2"/>
        <v>0.32432587539858748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0.32432587539858748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0.13290436914589596</v>
      </c>
      <c r="D11" s="114">
        <f ca="1">MAX(0,IFERROR(VLOOKUP(MID(CELL("filename",$A$1),FIND("]",CELL("filename",$A$1))+1,255)&amp;$A11,_datainput!$A$1:$AE$345,4+D$1-1990,FALSE),0))</f>
        <v>0.13393493125587769</v>
      </c>
      <c r="E11" s="114">
        <f t="shared" ref="E11:F11" ca="1" si="10">D11-(D11-$G11)/($G$1-D$1)</f>
        <v>0.13709997371555277</v>
      </c>
      <c r="F11" s="114">
        <f t="shared" ca="1" si="10"/>
        <v>0.14026501617522785</v>
      </c>
      <c r="G11" s="111">
        <f ca="1">INDEX(OFFSET(_summary!$T$26,0,MATCH(MID(CELL("filename",$A$1),FIND("]",CELL("filename",$A$1))+1,255),_summary!$U$25:$AI$25,0),140,1),MATCH($A11,_summary!$U$26:$U$54,0))</f>
        <v>0.14343005863490296</v>
      </c>
      <c r="H11" s="112">
        <f t="shared" ca="1" si="2"/>
        <v>0.14343005863490296</v>
      </c>
      <c r="I11" s="112">
        <f t="shared" ca="1" si="2"/>
        <v>0.14343005863490296</v>
      </c>
      <c r="J11" s="112">
        <f t="shared" ca="1" si="2"/>
        <v>0.14343005863490296</v>
      </c>
      <c r="K11" s="112">
        <f t="shared" ca="1" si="2"/>
        <v>0.14343005863490296</v>
      </c>
      <c r="L11" s="112">
        <f t="shared" ca="1" si="2"/>
        <v>0.14343005863490296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0.14343005863490296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6.5769052394608854E-2</v>
      </c>
      <c r="D12" s="114">
        <f ca="1">MAX(0,IFERROR(VLOOKUP(MID(CELL("filename",$A$1),FIND("]",CELL("filename",$A$1))+1,255)&amp;$A12,_datainput!$A$1:$AE$345,4+D$1-1990,FALSE),0))</f>
        <v>6.5845435492815643E-2</v>
      </c>
      <c r="E12" s="114">
        <f t="shared" ref="E12:F12" ca="1" si="11">D12-(D12-$G12)/($G$1-D$1)</f>
        <v>6.7224349136123976E-2</v>
      </c>
      <c r="F12" s="114">
        <f t="shared" ca="1" si="11"/>
        <v>6.8603262779432309E-2</v>
      </c>
      <c r="G12" s="111">
        <f ca="1">INDEX(OFFSET(_summary!$T$26,0,MATCH(MID(CELL("filename",$A$1),FIND("]",CELL("filename",$A$1))+1,255),_summary!$U$25:$AI$25,0),140,1),MATCH($A12,_summary!$U$26:$U$54,0))</f>
        <v>6.9982176422740641E-2</v>
      </c>
      <c r="H12" s="112">
        <f t="shared" ca="1" si="2"/>
        <v>6.9982176422740641E-2</v>
      </c>
      <c r="I12" s="112">
        <f t="shared" ca="1" si="2"/>
        <v>6.9982176422740641E-2</v>
      </c>
      <c r="J12" s="112">
        <f t="shared" ca="1" si="2"/>
        <v>6.9982176422740641E-2</v>
      </c>
      <c r="K12" s="112">
        <f t="shared" ca="1" si="2"/>
        <v>6.9982176422740641E-2</v>
      </c>
      <c r="L12" s="112">
        <f t="shared" ca="1" si="2"/>
        <v>6.9982176422740641E-2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6.9982176422740641E-2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6.9075678900978432E-2</v>
      </c>
      <c r="D13" s="114">
        <f ca="1">MAX(0,IFERROR(VLOOKUP(MID(CELL("filename",$A$1),FIND("]",CELL("filename",$A$1))+1,255)&amp;$A13,_datainput!$A$1:$AE$345,4+D$1-1990,FALSE),0))</f>
        <v>6.6282911359724847E-2</v>
      </c>
      <c r="E13" s="114">
        <f t="shared" ref="E13:F13" ca="1" si="12">D13-(D13-$G13)/($G$1-D$1)</f>
        <v>5.9542324861496715E-2</v>
      </c>
      <c r="F13" s="114">
        <f t="shared" ca="1" si="12"/>
        <v>5.2801738363268583E-2</v>
      </c>
      <c r="G13" s="111">
        <f ca="1">INDEX(OFFSET(_summary!$T$26,0,MATCH(MID(CELL("filename",$A$1),FIND("]",CELL("filename",$A$1))+1,255),_summary!$U$25:$AI$25,0),140,1),MATCH($A13,_summary!$U$26:$U$54,0))</f>
        <v>4.6061151865040444E-2</v>
      </c>
      <c r="H13" s="112">
        <f t="shared" ca="1" si="2"/>
        <v>4.6061151865040444E-2</v>
      </c>
      <c r="I13" s="112">
        <f t="shared" ca="1" si="2"/>
        <v>4.6061151865040444E-2</v>
      </c>
      <c r="J13" s="112">
        <f t="shared" ca="1" si="2"/>
        <v>4.6061151865040444E-2</v>
      </c>
      <c r="K13" s="112">
        <f t="shared" ca="1" si="2"/>
        <v>4.6061151865040444E-2</v>
      </c>
      <c r="L13" s="112">
        <f t="shared" ca="1" si="2"/>
        <v>4.6061151865040444E-2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4.6061151865040444E-2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2.2947423898365807E-2</v>
      </c>
      <c r="D14" s="114">
        <f ca="1">MAX(0,IFERROR(VLOOKUP(MID(CELL("filename",$A$1),FIND("]",CELL("filename",$A$1))+1,255)&amp;$A14,_datainput!$A$1:$AE$345,4+D$1-1990,FALSE),0))</f>
        <v>2.316765930521757E-2</v>
      </c>
      <c r="E14" s="114">
        <f t="shared" ref="E14:F14" ca="1" si="13">D14-(D14-$G14)/($G$1-D$1)</f>
        <v>2.0549010107055003E-2</v>
      </c>
      <c r="F14" s="114">
        <f t="shared" ca="1" si="13"/>
        <v>1.7930360908892436E-2</v>
      </c>
      <c r="G14" s="111">
        <f ca="1">INDEX(OFFSET(_summary!$T$26,0,MATCH(MID(CELL("filename",$A$1),FIND("]",CELL("filename",$A$1))+1,255),_summary!$U$25:$AI$25,0),140,1),MATCH($A14,_summary!$U$26:$U$54,0))</f>
        <v>1.5311711710729868E-2</v>
      </c>
      <c r="H14" s="112">
        <f t="shared" ca="1" si="2"/>
        <v>1.5311711710729868E-2</v>
      </c>
      <c r="I14" s="112">
        <f t="shared" ca="1" si="2"/>
        <v>1.5311711710729868E-2</v>
      </c>
      <c r="J14" s="112">
        <f t="shared" ca="1" si="2"/>
        <v>1.5311711710729868E-2</v>
      </c>
      <c r="K14" s="112">
        <f t="shared" ca="1" si="2"/>
        <v>1.5311711710729868E-2</v>
      </c>
      <c r="L14" s="112">
        <f t="shared" ca="1" si="2"/>
        <v>1.5311711710729868E-2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1.5311711710729868E-2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8.5731952657594188E-2</v>
      </c>
      <c r="D15" s="114">
        <f ca="1">MAX(0,IFERROR(VLOOKUP(MID(CELL("filename",$A$1),FIND("]",CELL("filename",$A$1))+1,255)&amp;$A15,_datainput!$A$1:$AE$345,4+D$1-1990,FALSE),0))</f>
        <v>9.0463410864224894E-2</v>
      </c>
      <c r="E15" s="114">
        <f t="shared" ref="E15:F15" ca="1" si="14">D15-(D15-$G15)/($G$1-D$1)</f>
        <v>8.4673901433325371E-2</v>
      </c>
      <c r="F15" s="114">
        <f t="shared" ca="1" si="14"/>
        <v>7.8884392002425849E-2</v>
      </c>
      <c r="G15" s="111">
        <f ca="1">INDEX(OFFSET(_summary!$T$26,0,MATCH(MID(CELL("filename",$A$1),FIND("]",CELL("filename",$A$1))+1,255),_summary!$U$25:$AI$25,0),140,1),MATCH($A15,_summary!$U$26:$U$54,0))</f>
        <v>7.3094882571526326E-2</v>
      </c>
      <c r="H15" s="112">
        <f t="shared" ca="1" si="2"/>
        <v>7.3094882571526326E-2</v>
      </c>
      <c r="I15" s="112">
        <f t="shared" ca="1" si="2"/>
        <v>7.3094882571526326E-2</v>
      </c>
      <c r="J15" s="112">
        <f t="shared" ca="1" si="2"/>
        <v>7.3094882571526326E-2</v>
      </c>
      <c r="K15" s="112">
        <f t="shared" ca="1" si="2"/>
        <v>7.3094882571526326E-2</v>
      </c>
      <c r="L15" s="112">
        <f t="shared" ca="1" si="2"/>
        <v>7.3094882571526326E-2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7.3094882571526326E-2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2.0029914145352764E-2</v>
      </c>
      <c r="D16" s="114">
        <f ca="1">MAX(0,IFERROR(VLOOKUP(MID(CELL("filename",$A$1),FIND("]",CELL("filename",$A$1))+1,255)&amp;$A16,_datainput!$A$1:$AE$345,4+D$1-1990,FALSE),0))</f>
        <v>1.9864027268634721E-2</v>
      </c>
      <c r="E16" s="114">
        <f t="shared" ref="E16:F16" ca="1" si="15">D16-(D16-$G16)/($G$1-D$1)</f>
        <v>1.8031136641278134E-2</v>
      </c>
      <c r="F16" s="114">
        <f t="shared" ca="1" si="15"/>
        <v>1.6198246013921547E-2</v>
      </c>
      <c r="G16" s="111">
        <f ca="1">INDEX(OFFSET(_summary!$T$26,0,MATCH(MID(CELL("filename",$A$1),FIND("]",CELL("filename",$A$1))+1,255),_summary!$U$25:$AI$25,0),140,1),MATCH($A16,_summary!$U$26:$U$54,0))</f>
        <v>1.436535538656496E-2</v>
      </c>
      <c r="H16" s="112">
        <f t="shared" ca="1" si="2"/>
        <v>1.436535538656496E-2</v>
      </c>
      <c r="I16" s="112">
        <f t="shared" ca="1" si="2"/>
        <v>1.436535538656496E-2</v>
      </c>
      <c r="J16" s="112">
        <f t="shared" ca="1" si="2"/>
        <v>1.436535538656496E-2</v>
      </c>
      <c r="K16" s="112">
        <f t="shared" ca="1" si="2"/>
        <v>1.436535538656496E-2</v>
      </c>
      <c r="L16" s="112">
        <f t="shared" ca="1" si="2"/>
        <v>1.436535538656496E-2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1.436535538656496E-2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1.4248114139314327E-2</v>
      </c>
      <c r="D17" s="114">
        <f ca="1">MAX(0,IFERROR(VLOOKUP(MID(CELL("filename",$A$1),FIND("]",CELL("filename",$A$1))+1,255)&amp;$A17,_datainput!$A$1:$AE$345,4+D$1-1990,FALSE),0))</f>
        <v>1.1966211904091233E-2</v>
      </c>
      <c r="E17" s="114">
        <f t="shared" ref="E17:F17" ca="1" si="16">D17-(D17-$G17)/($G$1-D$1)</f>
        <v>1.25626439057249E-2</v>
      </c>
      <c r="F17" s="114">
        <f t="shared" ca="1" si="16"/>
        <v>1.3159075907358566E-2</v>
      </c>
      <c r="G17" s="111">
        <f ca="1">INDEX(OFFSET(_summary!$T$26,0,MATCH(MID(CELL("filename",$A$1),FIND("]",CELL("filename",$A$1))+1,255),_summary!$U$25:$AI$25,0),140,1),MATCH($A17,_summary!$U$26:$U$54,0))</f>
        <v>1.3755507908992234E-2</v>
      </c>
      <c r="H17" s="112">
        <f t="shared" ca="1" si="2"/>
        <v>1.3755507908992234E-2</v>
      </c>
      <c r="I17" s="112">
        <f t="shared" ca="1" si="2"/>
        <v>1.3755507908992234E-2</v>
      </c>
      <c r="J17" s="112">
        <f t="shared" ca="1" si="2"/>
        <v>1.3755507908992234E-2</v>
      </c>
      <c r="K17" s="112">
        <f t="shared" ca="1" si="2"/>
        <v>1.3755507908992234E-2</v>
      </c>
      <c r="L17" s="112">
        <f t="shared" ca="1" si="2"/>
        <v>1.3755507908992234E-2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1.3755507908992234E-2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3.4405322071166672E-2</v>
      </c>
      <c r="D18" s="114">
        <f ca="1">MAX(0,IFERROR(VLOOKUP(MID(CELL("filename",$A$1),FIND("]",CELL("filename",$A$1))+1,255)&amp;$A18,_datainput!$A$1:$AE$345,4+D$1-1990,FALSE),0))</f>
        <v>3.4900939862179153E-2</v>
      </c>
      <c r="E18" s="114">
        <f t="shared" ref="E18:F18" ca="1" si="17">D18-(D18-$G18)/($G$1-D$1)</f>
        <v>2.9968402100472413E-2</v>
      </c>
      <c r="F18" s="114">
        <f t="shared" ca="1" si="17"/>
        <v>2.5035864338765673E-2</v>
      </c>
      <c r="G18" s="111">
        <f ca="1">INDEX(OFFSET(_summary!$T$26,0,MATCH(MID(CELL("filename",$A$1),FIND("]",CELL("filename",$A$1))+1,255),_summary!$U$25:$AI$25,0),140,1),MATCH($A18,_summary!$U$26:$U$54,0))</f>
        <v>2.010332657705893E-2</v>
      </c>
      <c r="H18" s="112">
        <f t="shared" ca="1" si="2"/>
        <v>2.010332657705893E-2</v>
      </c>
      <c r="I18" s="112">
        <f t="shared" ca="1" si="2"/>
        <v>2.010332657705893E-2</v>
      </c>
      <c r="J18" s="112">
        <f t="shared" ca="1" si="2"/>
        <v>2.010332657705893E-2</v>
      </c>
      <c r="K18" s="112">
        <f t="shared" ca="1" si="2"/>
        <v>2.010332657705893E-2</v>
      </c>
      <c r="L18" s="112">
        <f t="shared" ca="1" si="2"/>
        <v>2.010332657705893E-2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2.010332657705893E-2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4.4982048408924905E-2</v>
      </c>
      <c r="D19" s="114">
        <f ca="1">MAX(0,IFERROR(VLOOKUP(MID(CELL("filename",$A$1),FIND("]",CELL("filename",$A$1))+1,255)&amp;$A19,_datainput!$A$1:$AE$345,4+D$1-1990,FALSE),0))</f>
        <v>4.3042449674688107E-2</v>
      </c>
      <c r="E19" s="114">
        <f t="shared" ref="E19:F19" ca="1" si="18">D19-(D19-$G19)/($G$1-D$1)</f>
        <v>5.1476238763329664E-2</v>
      </c>
      <c r="F19" s="114">
        <f t="shared" ca="1" si="18"/>
        <v>5.991002785197122E-2</v>
      </c>
      <c r="G19" s="111">
        <f ca="1">INDEX(OFFSET(_summary!$T$26,0,MATCH(MID(CELL("filename",$A$1),FIND("]",CELL("filename",$A$1))+1,255),_summary!$U$25:$AI$25,0),140,1),MATCH($A19,_summary!$U$26:$U$54,0))</f>
        <v>6.8343816940612784E-2</v>
      </c>
      <c r="H19" s="112">
        <f t="shared" ref="H19:L34" ca="1" si="19">G19-5*(G19-$M19)/($M$1-G$1)</f>
        <v>6.8343816940612784E-2</v>
      </c>
      <c r="I19" s="112">
        <f t="shared" ca="1" si="19"/>
        <v>6.8343816940612784E-2</v>
      </c>
      <c r="J19" s="112">
        <f t="shared" ca="1" si="19"/>
        <v>6.8343816940612784E-2</v>
      </c>
      <c r="K19" s="112">
        <f t="shared" ca="1" si="19"/>
        <v>6.8343816940612784E-2</v>
      </c>
      <c r="L19" s="112">
        <f t="shared" ca="1" si="19"/>
        <v>6.8343816940612784E-2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6.8343816940612784E-2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0.24301358336257387</v>
      </c>
      <c r="D20" s="114">
        <f ca="1">MAX(0,IFERROR(VLOOKUP(MID(CELL("filename",$A$1),FIND("]",CELL("filename",$A$1))+1,255)&amp;$A20,_datainput!$A$1:$AE$345,4+D$1-1990,FALSE),0))</f>
        <v>0.24386665363170587</v>
      </c>
      <c r="E20" s="114">
        <f t="shared" ref="E20:F20" ca="1" si="20">D20-(D20-$G20)/($G$1-D$1)</f>
        <v>0.25871032538888478</v>
      </c>
      <c r="F20" s="114">
        <f t="shared" ca="1" si="20"/>
        <v>0.27355399714606371</v>
      </c>
      <c r="G20" s="111">
        <f ca="1">INDEX(OFFSET(_summary!$T$26,0,MATCH(MID(CELL("filename",$A$1),FIND("]",CELL("filename",$A$1))+1,255),_summary!$U$25:$AI$25,0),140,1),MATCH($A20,_summary!$U$26:$U$54,0))</f>
        <v>0.28839766890324264</v>
      </c>
      <c r="H20" s="112">
        <f t="shared" ca="1" si="19"/>
        <v>0.28839766890324264</v>
      </c>
      <c r="I20" s="112">
        <f t="shared" ca="1" si="19"/>
        <v>0.28839766890324264</v>
      </c>
      <c r="J20" s="112">
        <f t="shared" ca="1" si="19"/>
        <v>0.28839766890324264</v>
      </c>
      <c r="K20" s="112">
        <f t="shared" ca="1" si="19"/>
        <v>0.28839766890324264</v>
      </c>
      <c r="L20" s="112">
        <f t="shared" ca="1" si="19"/>
        <v>0.28839766890324264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0.28839766890324264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5.2566951564802747E-2</v>
      </c>
      <c r="D21" s="114">
        <f ca="1">MAX(0,IFERROR(VLOOKUP(MID(CELL("filename",$A$1),FIND("]",CELL("filename",$A$1))+1,255)&amp;$A21,_datainput!$A$1:$AE$345,4+D$1-1990,FALSE),0))</f>
        <v>5.3846103617356048E-2</v>
      </c>
      <c r="E21" s="114">
        <f t="shared" ref="E21:F21" ca="1" si="21">D21-(D21-$G21)/($G$1-D$1)</f>
        <v>5.0387245529669202E-2</v>
      </c>
      <c r="F21" s="114">
        <f t="shared" ca="1" si="21"/>
        <v>4.6928387441982355E-2</v>
      </c>
      <c r="G21" s="111">
        <f ca="1">INDEX(OFFSET(_summary!$T$26,0,MATCH(MID(CELL("filename",$A$1),FIND("]",CELL("filename",$A$1))+1,255),_summary!$U$25:$AI$25,0),140,1),MATCH($A21,_summary!$U$26:$U$54,0))</f>
        <v>4.3469529354295502E-2</v>
      </c>
      <c r="H21" s="112">
        <f t="shared" ca="1" si="19"/>
        <v>4.3469529354295502E-2</v>
      </c>
      <c r="I21" s="112">
        <f t="shared" ca="1" si="19"/>
        <v>4.3469529354295502E-2</v>
      </c>
      <c r="J21" s="112">
        <f t="shared" ca="1" si="19"/>
        <v>4.3469529354295502E-2</v>
      </c>
      <c r="K21" s="112">
        <f t="shared" ca="1" si="19"/>
        <v>4.3469529354295502E-2</v>
      </c>
      <c r="L21" s="112">
        <f t="shared" ca="1" si="19"/>
        <v>4.3469529354295502E-2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4.3469529354295502E-2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2.0197859112946095E-2</v>
      </c>
      <c r="D22" s="114">
        <f ca="1">MAX(0,IFERROR(VLOOKUP(MID(CELL("filename",$A$1),FIND("]",CELL("filename",$A$1))+1,255)&amp;$A22,_datainput!$A$1:$AE$345,4+D$1-1990,FALSE),0))</f>
        <v>2.027858613568086E-2</v>
      </c>
      <c r="E22" s="114">
        <f t="shared" ref="E22:F22" ca="1" si="22">D22-(D22-$G22)/($G$1-D$1)</f>
        <v>1.9124090129377054E-2</v>
      </c>
      <c r="F22" s="114">
        <f t="shared" ca="1" si="22"/>
        <v>1.7969594123073248E-2</v>
      </c>
      <c r="G22" s="111">
        <f ca="1">INDEX(OFFSET(_summary!$T$26,0,MATCH(MID(CELL("filename",$A$1),FIND("]",CELL("filename",$A$1))+1,255),_summary!$U$25:$AI$25,0),140,1),MATCH($A22,_summary!$U$26:$U$54,0))</f>
        <v>1.6815098116769442E-2</v>
      </c>
      <c r="H22" s="112">
        <f t="shared" ca="1" si="19"/>
        <v>1.6815098116769442E-2</v>
      </c>
      <c r="I22" s="112">
        <f t="shared" ca="1" si="19"/>
        <v>1.6815098116769442E-2</v>
      </c>
      <c r="J22" s="112">
        <f t="shared" ca="1" si="19"/>
        <v>1.6815098116769442E-2</v>
      </c>
      <c r="K22" s="112">
        <f t="shared" ca="1" si="19"/>
        <v>1.6815098116769442E-2</v>
      </c>
      <c r="L22" s="112">
        <f t="shared" ca="1" si="19"/>
        <v>1.6815098116769442E-2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1.6815098116769442E-2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3.6599707333285054E-2</v>
      </c>
      <c r="D23" s="114">
        <f ca="1">MAX(0,IFERROR(VLOOKUP(MID(CELL("filename",$A$1),FIND("]",CELL("filename",$A$1))+1,255)&amp;$A23,_datainput!$A$1:$AE$345,4+D$1-1990,FALSE),0))</f>
        <v>3.5744808679270525E-2</v>
      </c>
      <c r="E23" s="114">
        <f t="shared" ref="E23:F23" ca="1" si="23">D23-(D23-$G23)/($G$1-D$1)</f>
        <v>3.5008101468464184E-2</v>
      </c>
      <c r="F23" s="114">
        <f t="shared" ca="1" si="23"/>
        <v>3.4271394257657843E-2</v>
      </c>
      <c r="G23" s="111">
        <f ca="1">INDEX(OFFSET(_summary!$T$26,0,MATCH(MID(CELL("filename",$A$1),FIND("]",CELL("filename",$A$1))+1,255),_summary!$U$25:$AI$25,0),140,1),MATCH($A23,_summary!$U$26:$U$54,0))</f>
        <v>3.3534687046851502E-2</v>
      </c>
      <c r="H23" s="112">
        <f t="shared" ca="1" si="19"/>
        <v>3.3534687046851502E-2</v>
      </c>
      <c r="I23" s="112">
        <f t="shared" ca="1" si="19"/>
        <v>3.3534687046851502E-2</v>
      </c>
      <c r="J23" s="112">
        <f t="shared" ca="1" si="19"/>
        <v>3.3534687046851502E-2</v>
      </c>
      <c r="K23" s="112">
        <f t="shared" ca="1" si="19"/>
        <v>3.3534687046851502E-2</v>
      </c>
      <c r="L23" s="112">
        <f t="shared" ca="1" si="19"/>
        <v>3.3534687046851502E-2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3.3534687046851502E-2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3.594193886412865E-2</v>
      </c>
      <c r="D24" s="114">
        <f ca="1">MAX(0,IFERROR(VLOOKUP(MID(CELL("filename",$A$1),FIND("]",CELL("filename",$A$1))+1,255)&amp;$A24,_datainput!$A$1:$AE$345,4+D$1-1990,FALSE),0))</f>
        <v>3.6202111361059004E-2</v>
      </c>
      <c r="E24" s="114">
        <f t="shared" ref="E24:F24" ca="1" si="24">D24-(D24-$G24)/($G$1-D$1)</f>
        <v>3.3418380614610541E-2</v>
      </c>
      <c r="F24" s="114">
        <f t="shared" ca="1" si="24"/>
        <v>3.0634649868162077E-2</v>
      </c>
      <c r="G24" s="111">
        <f ca="1">INDEX(OFFSET(_summary!$T$26,0,MATCH(MID(CELL("filename",$A$1),FIND("]",CELL("filename",$A$1))+1,255),_summary!$U$25:$AI$25,0),140,1),MATCH($A24,_summary!$U$26:$U$54,0))</f>
        <v>2.7850919121713613E-2</v>
      </c>
      <c r="H24" s="112">
        <f t="shared" ca="1" si="19"/>
        <v>2.7850919121713613E-2</v>
      </c>
      <c r="I24" s="112">
        <f t="shared" ca="1" si="19"/>
        <v>2.7850919121713613E-2</v>
      </c>
      <c r="J24" s="112">
        <f t="shared" ca="1" si="19"/>
        <v>2.7850919121713613E-2</v>
      </c>
      <c r="K24" s="112">
        <f t="shared" ca="1" si="19"/>
        <v>2.7850919121713613E-2</v>
      </c>
      <c r="L24" s="112">
        <f t="shared" ca="1" si="19"/>
        <v>2.7850919121713613E-2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2.7850919121713613E-2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9.5676045256027228E-2</v>
      </c>
      <c r="D25" s="114">
        <f ca="1">MAX(0,IFERROR(VLOOKUP(MID(CELL("filename",$A$1),FIND("]",CELL("filename",$A$1))+1,255)&amp;$A25,_datainput!$A$1:$AE$345,4+D$1-1990,FALSE),0))</f>
        <v>8.6354061735062798E-2</v>
      </c>
      <c r="E25" s="114">
        <f t="shared" ref="E25:F25" ca="1" si="25">D25-(D25-$G25)/($G$1-D$1)</f>
        <v>8.6766370193833167E-2</v>
      </c>
      <c r="F25" s="114">
        <f t="shared" ca="1" si="25"/>
        <v>8.7178678652603536E-2</v>
      </c>
      <c r="G25" s="111">
        <f ca="1">INDEX(OFFSET(_summary!$T$26,0,MATCH(MID(CELL("filename",$A$1),FIND("]",CELL("filename",$A$1))+1,255),_summary!$U$25:$AI$25,0),140,1),MATCH($A25,_summary!$U$26:$U$54,0))</f>
        <v>8.7590987111373905E-2</v>
      </c>
      <c r="H25" s="112">
        <f t="shared" ca="1" si="19"/>
        <v>8.7590987111373905E-2</v>
      </c>
      <c r="I25" s="112">
        <f t="shared" ca="1" si="19"/>
        <v>8.7590987111373905E-2</v>
      </c>
      <c r="J25" s="112">
        <f t="shared" ca="1" si="19"/>
        <v>8.7590987111373905E-2</v>
      </c>
      <c r="K25" s="112">
        <f t="shared" ca="1" si="19"/>
        <v>8.7590987111373905E-2</v>
      </c>
      <c r="L25" s="112">
        <f t="shared" ca="1" si="19"/>
        <v>8.7590987111373905E-2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8.7590987111373905E-2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7.04219673335445E-2</v>
      </c>
      <c r="D26" s="114">
        <f ca="1">MAX(0,IFERROR(VLOOKUP(MID(CELL("filename",$A$1),FIND("]",CELL("filename",$A$1))+1,255)&amp;$A26,_datainput!$A$1:$AE$345,4+D$1-1990,FALSE),0))</f>
        <v>7.4581954933622172E-2</v>
      </c>
      <c r="E26" s="114">
        <f t="shared" ref="E26:F26" ca="1" si="26">D26-(D26-$G26)/($G$1-D$1)</f>
        <v>6.6455420751346514E-2</v>
      </c>
      <c r="F26" s="114">
        <f t="shared" ca="1" si="26"/>
        <v>5.8328886569070856E-2</v>
      </c>
      <c r="G26" s="111">
        <f ca="1">INDEX(OFFSET(_summary!$T$26,0,MATCH(MID(CELL("filename",$A$1),FIND("]",CELL("filename",$A$1))+1,255),_summary!$U$25:$AI$25,0),140,1),MATCH($A26,_summary!$U$26:$U$54,0))</f>
        <v>5.0202352386795206E-2</v>
      </c>
      <c r="H26" s="112">
        <f t="shared" ca="1" si="19"/>
        <v>5.0202352386795206E-2</v>
      </c>
      <c r="I26" s="112">
        <f t="shared" ca="1" si="19"/>
        <v>5.0202352386795206E-2</v>
      </c>
      <c r="J26" s="112">
        <f t="shared" ca="1" si="19"/>
        <v>5.0202352386795206E-2</v>
      </c>
      <c r="K26" s="112">
        <f t="shared" ca="1" si="19"/>
        <v>5.0202352386795206E-2</v>
      </c>
      <c r="L26" s="112">
        <f t="shared" ca="1" si="19"/>
        <v>5.0202352386795206E-2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5.0202352386795206E-2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0.14461946820155183</v>
      </c>
      <c r="D27" s="114">
        <f ca="1">MAX(0,IFERROR(VLOOKUP(MID(CELL("filename",$A$1),FIND("]",CELL("filename",$A$1))+1,255)&amp;$A27,_datainput!$A$1:$AE$345,4+D$1-1990,FALSE),0))</f>
        <v>0.14338314878675038</v>
      </c>
      <c r="E27" s="114">
        <f t="shared" ref="E27:F27" ca="1" si="27">D27-(D27-$G27)/($G$1-D$1)</f>
        <v>0.1455678093995002</v>
      </c>
      <c r="F27" s="114">
        <f t="shared" ca="1" si="27"/>
        <v>0.14775247001225</v>
      </c>
      <c r="G27" s="111">
        <f ca="1">INDEX(OFFSET(_summary!$T$26,0,MATCH(MID(CELL("filename",$A$1),FIND("]",CELL("filename",$A$1))+1,255),_summary!$U$25:$AI$25,0),140,1),MATCH($A27,_summary!$U$26:$U$54,0))</f>
        <v>0.14993713062499983</v>
      </c>
      <c r="H27" s="112">
        <f t="shared" ca="1" si="19"/>
        <v>0.14993713062499983</v>
      </c>
      <c r="I27" s="112">
        <f t="shared" ca="1" si="19"/>
        <v>0.14993713062499983</v>
      </c>
      <c r="J27" s="112">
        <f t="shared" ca="1" si="19"/>
        <v>0.14993713062499983</v>
      </c>
      <c r="K27" s="112">
        <f t="shared" ca="1" si="19"/>
        <v>0.14993713062499983</v>
      </c>
      <c r="L27" s="112">
        <f t="shared" ca="1" si="19"/>
        <v>0.14993713062499983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0.14993713062499983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0.64011483951228454</v>
      </c>
      <c r="D28" s="114">
        <f ca="1">MAX(0,IFERROR(VLOOKUP(MID(CELL("filename",$A$1),FIND("]",CELL("filename",$A$1))+1,255)&amp;$A28,_datainput!$A$1:$AE$345,4+D$1-1990,FALSE),0))</f>
        <v>0.64646256373601618</v>
      </c>
      <c r="E28" s="114">
        <f t="shared" ref="E28:F28" ca="1" si="28">D28-(D28-$G28)/($G$1-D$1)</f>
        <v>0.64436490814227143</v>
      </c>
      <c r="F28" s="114">
        <f t="shared" ca="1" si="28"/>
        <v>0.64226725254852668</v>
      </c>
      <c r="G28" s="111">
        <f ca="1">INDEX(OFFSET(_summary!$T$26,0,MATCH(MID(CELL("filename",$A$1),FIND("]",CELL("filename",$A$1))+1,255),_summary!$U$25:$AI$25,0),140,1),MATCH($A28,_summary!$U$26:$U$54,0))</f>
        <v>0.64016959695478204</v>
      </c>
      <c r="H28" s="112">
        <f t="shared" ca="1" si="19"/>
        <v>0.64016959695478204</v>
      </c>
      <c r="I28" s="112">
        <f t="shared" ca="1" si="19"/>
        <v>0.64016959695478204</v>
      </c>
      <c r="J28" s="112">
        <f t="shared" ca="1" si="19"/>
        <v>0.64016959695478204</v>
      </c>
      <c r="K28" s="112">
        <f t="shared" ca="1" si="19"/>
        <v>0.64016959695478204</v>
      </c>
      <c r="L28" s="112">
        <f t="shared" ca="1" si="19"/>
        <v>0.64016959695478204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0.64016959695478204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2.6073293661004054E-2</v>
      </c>
      <c r="F29" s="114">
        <f t="shared" ca="1" si="29"/>
        <v>5.2146587322008109E-2</v>
      </c>
      <c r="G29" s="111">
        <f ca="1">INDEX(OFFSET(_summary!$T$26,0,MATCH(MID(CELL("filename",$A$1),FIND("]",CELL("filename",$A$1))+1,255),_summary!$U$25:$AI$25,0),140,1),MATCH($A29,_summary!$U$26:$U$54,0))</f>
        <v>7.8219880983012163E-2</v>
      </c>
      <c r="H29" s="112">
        <f t="shared" ca="1" si="19"/>
        <v>7.8219880983012163E-2</v>
      </c>
      <c r="I29" s="112">
        <f t="shared" ca="1" si="19"/>
        <v>7.8219880983012163E-2</v>
      </c>
      <c r="J29" s="112">
        <f t="shared" ca="1" si="19"/>
        <v>7.8219880983012163E-2</v>
      </c>
      <c r="K29" s="112">
        <f t="shared" ca="1" si="19"/>
        <v>7.8219880983012163E-2</v>
      </c>
      <c r="L29" s="112">
        <f t="shared" ca="1" si="19"/>
        <v>7.8219880983012163E-2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7.8219880983012163E-2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3.7957668507006721E-2</v>
      </c>
      <c r="F30" s="114">
        <f t="shared" ca="1" si="30"/>
        <v>7.5915337014013456E-2</v>
      </c>
      <c r="G30" s="111">
        <f ca="1">INDEX(OFFSET(_summary!$T$26,0,MATCH(MID(CELL("filename",$A$1),FIND("]",CELL("filename",$A$1))+1,255),_summary!$U$25:$AI$25,0),140,1),MATCH($A30,_summary!$U$26:$U$54,0))</f>
        <v>0.11387300552102017</v>
      </c>
      <c r="H30" s="112">
        <f t="shared" ca="1" si="19"/>
        <v>0.11387300552102017</v>
      </c>
      <c r="I30" s="112">
        <f t="shared" ca="1" si="19"/>
        <v>0.11387300552102017</v>
      </c>
      <c r="J30" s="112">
        <f t="shared" ca="1" si="19"/>
        <v>0.11387300552102017</v>
      </c>
      <c r="K30" s="112">
        <f t="shared" ca="1" si="19"/>
        <v>0.11387300552102017</v>
      </c>
      <c r="L30" s="112">
        <f t="shared" ca="1" si="19"/>
        <v>0.11387300552102017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0.11387300552102017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8.8772946581810827E-2</v>
      </c>
      <c r="D31" s="114">
        <f ca="1">MAX(0,IFERROR(VLOOKUP(MID(CELL("filename",$A$1),FIND("]",CELL("filename",$A$1))+1,255)&amp;$A31,_datainput!$A$1:$AE$345,4+D$1-1990,FALSE),0))</f>
        <v>8.8234913081233518E-2</v>
      </c>
      <c r="E31" s="114">
        <f t="shared" ref="E31:F31" ca="1" si="32">D31-(D31-$G31)/($G$1-D$1)</f>
        <v>8.7900924374823261E-2</v>
      </c>
      <c r="F31" s="114">
        <f t="shared" ca="1" si="32"/>
        <v>8.7566935668413004E-2</v>
      </c>
      <c r="G31" s="111">
        <f ca="1">INDEX(OFFSET(_summary!$T$26,0,MATCH(MID(CELL("filename",$A$1),FIND("]",CELL("filename",$A$1))+1,255),_summary!$U$25:$AI$25,0),140,1),MATCH($A31,_summary!$U$26:$U$54,0))</f>
        <v>8.7232946962002761E-2</v>
      </c>
      <c r="H31" s="112">
        <f t="shared" ca="1" si="19"/>
        <v>8.7232946962002761E-2</v>
      </c>
      <c r="I31" s="112">
        <f t="shared" ca="1" si="19"/>
        <v>8.7232946962002761E-2</v>
      </c>
      <c r="J31" s="112">
        <f t="shared" ca="1" si="19"/>
        <v>8.7232946962002761E-2</v>
      </c>
      <c r="K31" s="112">
        <f t="shared" ca="1" si="19"/>
        <v>8.7232946962002761E-2</v>
      </c>
      <c r="L31" s="112">
        <f t="shared" ca="1" si="19"/>
        <v>8.7232946962002761E-2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8.7232946962002761E-2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4.5710179774842749E-2</v>
      </c>
      <c r="D32" s="114">
        <f ca="1">MAX(0,IFERROR(VLOOKUP(MID(CELL("filename",$A$1),FIND("]",CELL("filename",$A$1))+1,255)&amp;$A32,_datainput!$A$1:$AE$345,4+D$1-1990,FALSE),0))</f>
        <v>4.4919566388809638E-2</v>
      </c>
      <c r="E32" s="114">
        <f t="shared" ref="E32:F32" ca="1" si="33">D32-(D32-$G32)/($G$1-D$1)</f>
        <v>4.6496542220009179E-2</v>
      </c>
      <c r="F32" s="114">
        <f t="shared" ca="1" si="33"/>
        <v>4.8073518051208713E-2</v>
      </c>
      <c r="G32" s="111">
        <f ca="1">INDEX(OFFSET(_summary!$T$26,0,MATCH(MID(CELL("filename",$A$1),FIND("]",CELL("filename",$A$1))+1,255),_summary!$U$25:$AI$25,0),140,1),MATCH($A32,_summary!$U$26:$U$54,0))</f>
        <v>4.9650493882408255E-2</v>
      </c>
      <c r="H32" s="112">
        <f t="shared" ca="1" si="19"/>
        <v>4.9650493882408255E-2</v>
      </c>
      <c r="I32" s="112">
        <f t="shared" ca="1" si="19"/>
        <v>4.9650493882408255E-2</v>
      </c>
      <c r="J32" s="112">
        <f t="shared" ca="1" si="19"/>
        <v>4.9650493882408255E-2</v>
      </c>
      <c r="K32" s="112">
        <f t="shared" ca="1" si="19"/>
        <v>4.9650493882408255E-2</v>
      </c>
      <c r="L32" s="112">
        <f t="shared" ca="1" si="19"/>
        <v>4.9650493882408255E-2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4.9650493882408255E-2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0.10807365967961829</v>
      </c>
      <c r="D33" s="114">
        <f ca="1">MAX(0,IFERROR(VLOOKUP(MID(CELL("filename",$A$1),FIND("]",CELL("filename",$A$1))+1,255)&amp;$A33,_datainput!$A$1:$AE$345,4+D$1-1990,FALSE),0))</f>
        <v>0.11031679282340713</v>
      </c>
      <c r="E33" s="114">
        <f t="shared" ref="E33:F33" ca="1" si="34">D33-(D33-$G33)/($G$1-D$1)</f>
        <v>0.10695308110678507</v>
      </c>
      <c r="F33" s="114">
        <f t="shared" ca="1" si="34"/>
        <v>0.10358936939016303</v>
      </c>
      <c r="G33" s="111">
        <f ca="1">INDEX(OFFSET(_summary!$T$26,0,MATCH(MID(CELL("filename",$A$1),FIND("]",CELL("filename",$A$1))+1,255),_summary!$U$25:$AI$25,0),140,1),MATCH($A33,_summary!$U$26:$U$54,0))</f>
        <v>0.10022565767354097</v>
      </c>
      <c r="H33" s="112">
        <f t="shared" ca="1" si="19"/>
        <v>0.10022565767354097</v>
      </c>
      <c r="I33" s="112">
        <f t="shared" ca="1" si="19"/>
        <v>0.10022565767354097</v>
      </c>
      <c r="J33" s="112">
        <f t="shared" ca="1" si="19"/>
        <v>0.10022565767354097</v>
      </c>
      <c r="K33" s="112">
        <f t="shared" ca="1" si="19"/>
        <v>0.10022565767354097</v>
      </c>
      <c r="L33" s="112">
        <f t="shared" ca="1" si="19"/>
        <v>0.10022565767354097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0.10022565767354097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2.4609654692621573E-2</v>
      </c>
      <c r="D34" s="114">
        <f ca="1">MAX(0,IFERROR(VLOOKUP(MID(CELL("filename",$A$1),FIND("]",CELL("filename",$A$1))+1,255)&amp;$A34,_datainput!$A$1:$AE$345,4+D$1-1990,FALSE),0))</f>
        <v>2.5605599406297624E-2</v>
      </c>
      <c r="E34" s="114">
        <f t="shared" ref="E34:F34" ca="1" si="35">D34-(D34-$G34)/($G$1-D$1)</f>
        <v>2.3734073615515626E-2</v>
      </c>
      <c r="F34" s="114">
        <f t="shared" ca="1" si="35"/>
        <v>2.1862547824733625E-2</v>
      </c>
      <c r="G34" s="111">
        <f ca="1">INDEX(OFFSET(_summary!$T$26,0,MATCH(MID(CELL("filename",$A$1),FIND("]",CELL("filename",$A$1))+1,255),_summary!$U$25:$AI$25,0),140,1),MATCH($A34,_summary!$U$26:$U$54,0))</f>
        <v>1.9991022033951627E-2</v>
      </c>
      <c r="H34" s="112">
        <f t="shared" ca="1" si="19"/>
        <v>1.9991022033951627E-2</v>
      </c>
      <c r="I34" s="112">
        <f t="shared" ca="1" si="19"/>
        <v>1.9991022033951627E-2</v>
      </c>
      <c r="J34" s="112">
        <f t="shared" ca="1" si="19"/>
        <v>1.9991022033951627E-2</v>
      </c>
      <c r="K34" s="112">
        <f t="shared" ca="1" si="19"/>
        <v>1.9991022033951627E-2</v>
      </c>
      <c r="L34" s="112">
        <f t="shared" ca="1" si="19"/>
        <v>1.9991022033951627E-2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1.9991022033951627E-2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0.16546320381003154</v>
      </c>
      <c r="D35" s="114">
        <f ca="1">MAX(0,IFERROR(VLOOKUP(MID(CELL("filename",$A$1),FIND("]",CELL("filename",$A$1))+1,255)&amp;$A35,_datainput!$A$1:$AE$345,4+D$1-1990,FALSE),0))</f>
        <v>0.16791917350349805</v>
      </c>
      <c r="E35" s="114">
        <f t="shared" ref="E35:F35" ca="1" si="36">D35-(D35-$G35)/($G$1-D$1)</f>
        <v>0.16091074574836892</v>
      </c>
      <c r="F35" s="114">
        <f t="shared" ca="1" si="36"/>
        <v>0.15390231799323978</v>
      </c>
      <c r="G35" s="111">
        <f ca="1">INDEX(OFFSET(_summary!$T$26,0,MATCH(MID(CELL("filename",$A$1),FIND("]",CELL("filename",$A$1))+1,255),_summary!$U$25:$AI$25,0),140,1),MATCH($A35,_summary!$U$26:$U$54,0))</f>
        <v>0.14689389023811067</v>
      </c>
      <c r="H35" s="112">
        <f t="shared" ref="H35:L50" ca="1" si="37">G35-5*(G35-$M35)/($M$1-G$1)</f>
        <v>0.14689389023811067</v>
      </c>
      <c r="I35" s="112">
        <f t="shared" ca="1" si="37"/>
        <v>0.14689389023811067</v>
      </c>
      <c r="J35" s="112">
        <f t="shared" ca="1" si="37"/>
        <v>0.14689389023811067</v>
      </c>
      <c r="K35" s="112">
        <f t="shared" ca="1" si="37"/>
        <v>0.14689389023811067</v>
      </c>
      <c r="L35" s="112">
        <f t="shared" ca="1" si="37"/>
        <v>0.14689389023811067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0.14689389023811067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6.1878395355672328E-2</v>
      </c>
      <c r="D36" s="114">
        <f ca="1">MAX(0,IFERROR(VLOOKUP(MID(CELL("filename",$A$1),FIND("]",CELL("filename",$A$1))+1,255)&amp;$A36,_datainput!$A$1:$AE$345,4+D$1-1990,FALSE),0))</f>
        <v>6.1987240357448903E-2</v>
      </c>
      <c r="E36" s="114">
        <f t="shared" ref="E36:F36" ca="1" si="38">D36-(D36-$G36)/($G$1-D$1)</f>
        <v>6.1711945094917807E-2</v>
      </c>
      <c r="F36" s="114">
        <f t="shared" ca="1" si="38"/>
        <v>6.1436649832386711E-2</v>
      </c>
      <c r="G36" s="111">
        <f ca="1">INDEX(OFFSET(_summary!$T$26,0,MATCH(MID(CELL("filename",$A$1),FIND("]",CELL("filename",$A$1))+1,255),_summary!$U$25:$AI$25,0),140,1),MATCH($A36,_summary!$U$26:$U$54,0))</f>
        <v>6.1161354569855622E-2</v>
      </c>
      <c r="H36" s="112">
        <f t="shared" ca="1" si="37"/>
        <v>6.1161354569855622E-2</v>
      </c>
      <c r="I36" s="112">
        <f t="shared" ca="1" si="37"/>
        <v>6.1161354569855622E-2</v>
      </c>
      <c r="J36" s="112">
        <f t="shared" ca="1" si="37"/>
        <v>6.1161354569855622E-2</v>
      </c>
      <c r="K36" s="112">
        <f t="shared" ca="1" si="37"/>
        <v>6.1161354569855622E-2</v>
      </c>
      <c r="L36" s="112">
        <f t="shared" ca="1" si="37"/>
        <v>6.1161354569855622E-2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6.1161354569855622E-2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6.3929269471771827E-2</v>
      </c>
      <c r="D37" s="114">
        <f ca="1">MAX(0,IFERROR(VLOOKUP(MID(CELL("filename",$A$1),FIND("]",CELL("filename",$A$1))+1,255)&amp;$A37,_datainput!$A$1:$AE$345,4+D$1-1990,FALSE),0))</f>
        <v>6.203074291800096E-2</v>
      </c>
      <c r="E37" s="114">
        <f t="shared" ref="E37:F37" ca="1" si="39">D37-(D37-$G37)/($G$1-D$1)</f>
        <v>6.1215122862026419E-2</v>
      </c>
      <c r="F37" s="114">
        <f t="shared" ca="1" si="39"/>
        <v>6.0399502806051886E-2</v>
      </c>
      <c r="G37" s="111">
        <f ca="1">INDEX(OFFSET(_summary!$T$26,0,MATCH(MID(CELL("filename",$A$1),FIND("]",CELL("filename",$A$1))+1,255),_summary!$U$25:$AI$25,0),140,1),MATCH($A37,_summary!$U$26:$U$54,0))</f>
        <v>5.9583882750077345E-2</v>
      </c>
      <c r="H37" s="112">
        <f t="shared" ca="1" si="37"/>
        <v>5.9583882750077345E-2</v>
      </c>
      <c r="I37" s="112">
        <f t="shared" ca="1" si="37"/>
        <v>5.9583882750077345E-2</v>
      </c>
      <c r="J37" s="112">
        <f t="shared" ca="1" si="37"/>
        <v>5.9583882750077345E-2</v>
      </c>
      <c r="K37" s="112">
        <f t="shared" ca="1" si="37"/>
        <v>5.9583882750077345E-2</v>
      </c>
      <c r="L37" s="112">
        <f t="shared" ca="1" si="37"/>
        <v>5.9583882750077345E-2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5.9583882750077345E-2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3.2597829858645629E-2</v>
      </c>
      <c r="D38" s="114">
        <f ca="1">MAX(0,IFERROR(VLOOKUP(MID(CELL("filename",$A$1),FIND("]",CELL("filename",$A$1))+1,255)&amp;$A38,_datainput!$A$1:$AE$345,4+D$1-1990,FALSE),0))</f>
        <v>3.276804039851338E-2</v>
      </c>
      <c r="E38" s="114">
        <f t="shared" ref="E38:F38" ca="1" si="40">D38-(D38-$G38)/($G$1-D$1)</f>
        <v>3.3295637868798383E-2</v>
      </c>
      <c r="F38" s="114">
        <f t="shared" ca="1" si="40"/>
        <v>3.3823235339083386E-2</v>
      </c>
      <c r="G38" s="111">
        <f ca="1">INDEX(OFFSET(_summary!$T$26,0,MATCH(MID(CELL("filename",$A$1),FIND("]",CELL("filename",$A$1))+1,255),_summary!$U$25:$AI$25,0),140,1),MATCH($A38,_summary!$U$26:$U$54,0))</f>
        <v>3.435083280936839E-2</v>
      </c>
      <c r="H38" s="112">
        <f t="shared" ca="1" si="37"/>
        <v>3.435083280936839E-2</v>
      </c>
      <c r="I38" s="112">
        <f t="shared" ca="1" si="37"/>
        <v>3.435083280936839E-2</v>
      </c>
      <c r="J38" s="112">
        <f t="shared" ca="1" si="37"/>
        <v>3.435083280936839E-2</v>
      </c>
      <c r="K38" s="112">
        <f t="shared" ca="1" si="37"/>
        <v>3.435083280936839E-2</v>
      </c>
      <c r="L38" s="112">
        <f t="shared" ca="1" si="37"/>
        <v>3.435083280936839E-2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3.435083280936839E-2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0.33369290702750154</v>
      </c>
      <c r="D39" s="114">
        <f ca="1">MAX(0,IFERROR(VLOOKUP(MID(CELL("filename",$A$1),FIND("]",CELL("filename",$A$1))+1,255)&amp;$A39,_datainput!$A$1:$AE$345,4+D$1-1990,FALSE),0))</f>
        <v>0.29491566116468415</v>
      </c>
      <c r="E39" s="114">
        <f t="shared" ref="E39:F39" ca="1" si="41">D39-(D39-$G39)/($G$1-D$1)</f>
        <v>0.30471906590931858</v>
      </c>
      <c r="F39" s="114">
        <f t="shared" ca="1" si="41"/>
        <v>0.314522470653953</v>
      </c>
      <c r="G39" s="111">
        <f ca="1">INDEX(OFFSET(_summary!$T$26,0,MATCH(MID(CELL("filename",$A$1),FIND("]",CELL("filename",$A$1))+1,255),_summary!$U$25:$AI$25,0),140,1),MATCH($A39,_summary!$U$26:$U$54,0))</f>
        <v>0.32432587539858748</v>
      </c>
      <c r="H39" s="112">
        <f t="shared" ca="1" si="37"/>
        <v>0.32432587539858748</v>
      </c>
      <c r="I39" s="112">
        <f t="shared" ca="1" si="37"/>
        <v>0.32432587539858748</v>
      </c>
      <c r="J39" s="112">
        <f t="shared" ca="1" si="37"/>
        <v>0.32432587539858748</v>
      </c>
      <c r="K39" s="112">
        <f t="shared" ca="1" si="37"/>
        <v>0.32432587539858748</v>
      </c>
      <c r="L39" s="112">
        <f t="shared" ca="1" si="37"/>
        <v>0.32432587539858748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0.32432587539858748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0.13290436914589596</v>
      </c>
      <c r="D40" s="114">
        <f ca="1">MAX(0,IFERROR(VLOOKUP(MID(CELL("filename",$A$1),FIND("]",CELL("filename",$A$1))+1,255)&amp;$A40,_datainput!$A$1:$AE$345,4+D$1-1990,FALSE),0))</f>
        <v>0.13393493125587769</v>
      </c>
      <c r="E40" s="114">
        <f t="shared" ref="E40:F40" ca="1" si="42">D40-(D40-$G40)/($G$1-D$1)</f>
        <v>0.13709997371555277</v>
      </c>
      <c r="F40" s="114">
        <f t="shared" ca="1" si="42"/>
        <v>0.14026501617522785</v>
      </c>
      <c r="G40" s="111">
        <f ca="1">INDEX(OFFSET(_summary!$T$26,0,MATCH(MID(CELL("filename",$A$1),FIND("]",CELL("filename",$A$1))+1,255),_summary!$U$25:$AI$25,0),140,1),MATCH($A40,_summary!$U$26:$U$54,0))</f>
        <v>0.14343005863490296</v>
      </c>
      <c r="H40" s="112">
        <f t="shared" ca="1" si="37"/>
        <v>0.14343005863490296</v>
      </c>
      <c r="I40" s="112">
        <f t="shared" ca="1" si="37"/>
        <v>0.14343005863490296</v>
      </c>
      <c r="J40" s="112">
        <f t="shared" ca="1" si="37"/>
        <v>0.14343005863490296</v>
      </c>
      <c r="K40" s="112">
        <f t="shared" ca="1" si="37"/>
        <v>0.14343005863490296</v>
      </c>
      <c r="L40" s="112">
        <f t="shared" ca="1" si="37"/>
        <v>0.14343005863490296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0.14343005863490296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6.5769052394608854E-2</v>
      </c>
      <c r="D41" s="114">
        <f ca="1">MAX(0,IFERROR(VLOOKUP(MID(CELL("filename",$A$1),FIND("]",CELL("filename",$A$1))+1,255)&amp;$A41,_datainput!$A$1:$AE$345,4+D$1-1990,FALSE),0))</f>
        <v>6.5845435492815643E-2</v>
      </c>
      <c r="E41" s="114">
        <f t="shared" ref="E41:F41" ca="1" si="43">D41-(D41-$G41)/($G$1-D$1)</f>
        <v>6.7224349136123976E-2</v>
      </c>
      <c r="F41" s="114">
        <f t="shared" ca="1" si="43"/>
        <v>6.8603262779432309E-2</v>
      </c>
      <c r="G41" s="111">
        <f ca="1">INDEX(OFFSET(_summary!$T$26,0,MATCH(MID(CELL("filename",$A$1),FIND("]",CELL("filename",$A$1))+1,255),_summary!$U$25:$AI$25,0),140,1),MATCH($A41,_summary!$U$26:$U$54,0))</f>
        <v>6.9982176422740641E-2</v>
      </c>
      <c r="H41" s="112">
        <f t="shared" ca="1" si="37"/>
        <v>6.9982176422740641E-2</v>
      </c>
      <c r="I41" s="112">
        <f t="shared" ca="1" si="37"/>
        <v>6.9982176422740641E-2</v>
      </c>
      <c r="J41" s="112">
        <f t="shared" ca="1" si="37"/>
        <v>6.9982176422740641E-2</v>
      </c>
      <c r="K41" s="112">
        <f t="shared" ca="1" si="37"/>
        <v>6.9982176422740641E-2</v>
      </c>
      <c r="L41" s="112">
        <f t="shared" ca="1" si="37"/>
        <v>6.9982176422740641E-2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6.9982176422740641E-2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6.9075678900978432E-2</v>
      </c>
      <c r="D42" s="114">
        <f ca="1">MAX(0,IFERROR(VLOOKUP(MID(CELL("filename",$A$1),FIND("]",CELL("filename",$A$1))+1,255)&amp;$A42,_datainput!$A$1:$AE$345,4+D$1-1990,FALSE),0))</f>
        <v>6.6282911359724847E-2</v>
      </c>
      <c r="E42" s="114">
        <f t="shared" ref="E42:F42" ca="1" si="44">D42-(D42-$G42)/($G$1-D$1)</f>
        <v>5.9542324861496715E-2</v>
      </c>
      <c r="F42" s="114">
        <f t="shared" ca="1" si="44"/>
        <v>5.2801738363268583E-2</v>
      </c>
      <c r="G42" s="111">
        <f ca="1">INDEX(OFFSET(_summary!$T$26,0,MATCH(MID(CELL("filename",$A$1),FIND("]",CELL("filename",$A$1))+1,255),_summary!$U$25:$AI$25,0),140,1),MATCH($A42,_summary!$U$26:$U$54,0))</f>
        <v>4.6061151865040444E-2</v>
      </c>
      <c r="H42" s="112">
        <f t="shared" ca="1" si="37"/>
        <v>4.6061151865040444E-2</v>
      </c>
      <c r="I42" s="112">
        <f t="shared" ca="1" si="37"/>
        <v>4.6061151865040444E-2</v>
      </c>
      <c r="J42" s="112">
        <f t="shared" ca="1" si="37"/>
        <v>4.6061151865040444E-2</v>
      </c>
      <c r="K42" s="112">
        <f t="shared" ca="1" si="37"/>
        <v>4.6061151865040444E-2</v>
      </c>
      <c r="L42" s="112">
        <f t="shared" ca="1" si="37"/>
        <v>4.6061151865040444E-2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4.6061151865040444E-2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2.2947423898365807E-2</v>
      </c>
      <c r="D43" s="114">
        <f ca="1">MAX(0,IFERROR(VLOOKUP(MID(CELL("filename",$A$1),FIND("]",CELL("filename",$A$1))+1,255)&amp;$A43,_datainput!$A$1:$AE$345,4+D$1-1990,FALSE),0))</f>
        <v>2.316765930521757E-2</v>
      </c>
      <c r="E43" s="114">
        <f t="shared" ref="E43:F43" ca="1" si="45">D43-(D43-$G43)/($G$1-D$1)</f>
        <v>2.0549010107055003E-2</v>
      </c>
      <c r="F43" s="114">
        <f t="shared" ca="1" si="45"/>
        <v>1.7930360908892436E-2</v>
      </c>
      <c r="G43" s="111">
        <f ca="1">INDEX(OFFSET(_summary!$T$26,0,MATCH(MID(CELL("filename",$A$1),FIND("]",CELL("filename",$A$1))+1,255),_summary!$U$25:$AI$25,0),140,1),MATCH($A43,_summary!$U$26:$U$54,0))</f>
        <v>1.5311711710729868E-2</v>
      </c>
      <c r="H43" s="112">
        <f t="shared" ca="1" si="37"/>
        <v>1.5311711710729868E-2</v>
      </c>
      <c r="I43" s="112">
        <f t="shared" ca="1" si="37"/>
        <v>1.5311711710729868E-2</v>
      </c>
      <c r="J43" s="112">
        <f t="shared" ca="1" si="37"/>
        <v>1.5311711710729868E-2</v>
      </c>
      <c r="K43" s="112">
        <f t="shared" ca="1" si="37"/>
        <v>1.5311711710729868E-2</v>
      </c>
      <c r="L43" s="112">
        <f t="shared" ca="1" si="37"/>
        <v>1.5311711710729868E-2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1.5311711710729868E-2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8.5731952657594188E-2</v>
      </c>
      <c r="D44" s="114">
        <f ca="1">MAX(0,IFERROR(VLOOKUP(MID(CELL("filename",$A$1),FIND("]",CELL("filename",$A$1))+1,255)&amp;$A44,_datainput!$A$1:$AE$345,4+D$1-1990,FALSE),0))</f>
        <v>9.0463410864224894E-2</v>
      </c>
      <c r="E44" s="114">
        <f t="shared" ref="E44:F44" ca="1" si="46">D44-(D44-$G44)/($G$1-D$1)</f>
        <v>8.4673901433325371E-2</v>
      </c>
      <c r="F44" s="114">
        <f t="shared" ca="1" si="46"/>
        <v>7.8884392002425849E-2</v>
      </c>
      <c r="G44" s="111">
        <f ca="1">INDEX(OFFSET(_summary!$T$26,0,MATCH(MID(CELL("filename",$A$1),FIND("]",CELL("filename",$A$1))+1,255),_summary!$U$25:$AI$25,0),140,1),MATCH($A44,_summary!$U$26:$U$54,0))</f>
        <v>7.3094882571526326E-2</v>
      </c>
      <c r="H44" s="112">
        <f t="shared" ca="1" si="37"/>
        <v>7.3094882571526326E-2</v>
      </c>
      <c r="I44" s="112">
        <f t="shared" ca="1" si="37"/>
        <v>7.3094882571526326E-2</v>
      </c>
      <c r="J44" s="112">
        <f t="shared" ca="1" si="37"/>
        <v>7.3094882571526326E-2</v>
      </c>
      <c r="K44" s="112">
        <f t="shared" ca="1" si="37"/>
        <v>7.3094882571526326E-2</v>
      </c>
      <c r="L44" s="112">
        <f t="shared" ca="1" si="37"/>
        <v>7.3094882571526326E-2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7.3094882571526326E-2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2.0029914145352764E-2</v>
      </c>
      <c r="D45" s="114">
        <f ca="1">MAX(0,IFERROR(VLOOKUP(MID(CELL("filename",$A$1),FIND("]",CELL("filename",$A$1))+1,255)&amp;$A45,_datainput!$A$1:$AE$345,4+D$1-1990,FALSE),0))</f>
        <v>1.9864027268634721E-2</v>
      </c>
      <c r="E45" s="114">
        <f t="shared" ref="E45:F45" ca="1" si="47">D45-(D45-$G45)/($G$1-D$1)</f>
        <v>1.8031136641278134E-2</v>
      </c>
      <c r="F45" s="114">
        <f t="shared" ca="1" si="47"/>
        <v>1.6198246013921547E-2</v>
      </c>
      <c r="G45" s="111">
        <f ca="1">INDEX(OFFSET(_summary!$T$26,0,MATCH(MID(CELL("filename",$A$1),FIND("]",CELL("filename",$A$1))+1,255),_summary!$U$25:$AI$25,0),140,1),MATCH($A45,_summary!$U$26:$U$54,0))</f>
        <v>1.436535538656496E-2</v>
      </c>
      <c r="H45" s="112">
        <f t="shared" ca="1" si="37"/>
        <v>1.436535538656496E-2</v>
      </c>
      <c r="I45" s="112">
        <f t="shared" ca="1" si="37"/>
        <v>1.436535538656496E-2</v>
      </c>
      <c r="J45" s="112">
        <f t="shared" ca="1" si="37"/>
        <v>1.436535538656496E-2</v>
      </c>
      <c r="K45" s="112">
        <f t="shared" ca="1" si="37"/>
        <v>1.436535538656496E-2</v>
      </c>
      <c r="L45" s="112">
        <f t="shared" ca="1" si="37"/>
        <v>1.436535538656496E-2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1.436535538656496E-2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1.4248114139314327E-2</v>
      </c>
      <c r="D46" s="114">
        <f ca="1">MAX(0,IFERROR(VLOOKUP(MID(CELL("filename",$A$1),FIND("]",CELL("filename",$A$1))+1,255)&amp;$A46,_datainput!$A$1:$AE$345,4+D$1-1990,FALSE),0))</f>
        <v>1.1966211904091233E-2</v>
      </c>
      <c r="E46" s="114">
        <f t="shared" ref="E46:F46" ca="1" si="48">D46-(D46-$G46)/($G$1-D$1)</f>
        <v>1.25626439057249E-2</v>
      </c>
      <c r="F46" s="114">
        <f t="shared" ca="1" si="48"/>
        <v>1.3159075907358566E-2</v>
      </c>
      <c r="G46" s="111">
        <f ca="1">INDEX(OFFSET(_summary!$T$26,0,MATCH(MID(CELL("filename",$A$1),FIND("]",CELL("filename",$A$1))+1,255),_summary!$U$25:$AI$25,0),140,1),MATCH($A46,_summary!$U$26:$U$54,0))</f>
        <v>1.3755507908992234E-2</v>
      </c>
      <c r="H46" s="112">
        <f t="shared" ca="1" si="37"/>
        <v>1.3755507908992234E-2</v>
      </c>
      <c r="I46" s="112">
        <f t="shared" ca="1" si="37"/>
        <v>1.3755507908992234E-2</v>
      </c>
      <c r="J46" s="112">
        <f t="shared" ca="1" si="37"/>
        <v>1.3755507908992234E-2</v>
      </c>
      <c r="K46" s="112">
        <f t="shared" ca="1" si="37"/>
        <v>1.3755507908992234E-2</v>
      </c>
      <c r="L46" s="112">
        <f t="shared" ca="1" si="37"/>
        <v>1.3755507908992234E-2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1.3755507908992234E-2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3.4405322071166672E-2</v>
      </c>
      <c r="D47" s="114">
        <f ca="1">MAX(0,IFERROR(VLOOKUP(MID(CELL("filename",$A$1),FIND("]",CELL("filename",$A$1))+1,255)&amp;$A47,_datainput!$A$1:$AE$345,4+D$1-1990,FALSE),0))</f>
        <v>3.4900939862179153E-2</v>
      </c>
      <c r="E47" s="114">
        <f t="shared" ref="E47:F47" ca="1" si="49">D47-(D47-$G47)/($G$1-D$1)</f>
        <v>2.9968402100472413E-2</v>
      </c>
      <c r="F47" s="114">
        <f t="shared" ca="1" si="49"/>
        <v>2.5035864338765673E-2</v>
      </c>
      <c r="G47" s="111">
        <f ca="1">INDEX(OFFSET(_summary!$T$26,0,MATCH(MID(CELL("filename",$A$1),FIND("]",CELL("filename",$A$1))+1,255),_summary!$U$25:$AI$25,0),140,1),MATCH($A47,_summary!$U$26:$U$54,0))</f>
        <v>2.010332657705893E-2</v>
      </c>
      <c r="H47" s="112">
        <f t="shared" ca="1" si="37"/>
        <v>2.010332657705893E-2</v>
      </c>
      <c r="I47" s="112">
        <f t="shared" ca="1" si="37"/>
        <v>2.010332657705893E-2</v>
      </c>
      <c r="J47" s="112">
        <f t="shared" ca="1" si="37"/>
        <v>2.010332657705893E-2</v>
      </c>
      <c r="K47" s="112">
        <f t="shared" ca="1" si="37"/>
        <v>2.010332657705893E-2</v>
      </c>
      <c r="L47" s="112">
        <f t="shared" ca="1" si="37"/>
        <v>2.010332657705893E-2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2.010332657705893E-2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4.4982048408924905E-2</v>
      </c>
      <c r="D48" s="114">
        <f ca="1">MAX(0,IFERROR(VLOOKUP(MID(CELL("filename",$A$1),FIND("]",CELL("filename",$A$1))+1,255)&amp;$A48,_datainput!$A$1:$AE$345,4+D$1-1990,FALSE),0))</f>
        <v>4.3042449674688107E-2</v>
      </c>
      <c r="E48" s="114">
        <f t="shared" ref="E48:F48" ca="1" si="50">D48-(D48-$G48)/($G$1-D$1)</f>
        <v>5.1476238763329664E-2</v>
      </c>
      <c r="F48" s="114">
        <f t="shared" ca="1" si="50"/>
        <v>5.991002785197122E-2</v>
      </c>
      <c r="G48" s="111">
        <f ca="1">INDEX(OFFSET(_summary!$T$26,0,MATCH(MID(CELL("filename",$A$1),FIND("]",CELL("filename",$A$1))+1,255),_summary!$U$25:$AI$25,0),140,1),MATCH($A48,_summary!$U$26:$U$54,0))</f>
        <v>6.8343816940612784E-2</v>
      </c>
      <c r="H48" s="112">
        <f t="shared" ca="1" si="37"/>
        <v>6.8343816940612784E-2</v>
      </c>
      <c r="I48" s="112">
        <f t="shared" ca="1" si="37"/>
        <v>6.8343816940612784E-2</v>
      </c>
      <c r="J48" s="112">
        <f t="shared" ca="1" si="37"/>
        <v>6.8343816940612784E-2</v>
      </c>
      <c r="K48" s="112">
        <f t="shared" ca="1" si="37"/>
        <v>6.8343816940612784E-2</v>
      </c>
      <c r="L48" s="112">
        <f t="shared" ca="1" si="37"/>
        <v>6.8343816940612784E-2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6.8343816940612784E-2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0.24301358336257387</v>
      </c>
      <c r="D49" s="114">
        <f ca="1">MAX(0,IFERROR(VLOOKUP(MID(CELL("filename",$A$1),FIND("]",CELL("filename",$A$1))+1,255)&amp;$A49,_datainput!$A$1:$AE$345,4+D$1-1990,FALSE),0))</f>
        <v>0.24386665363170587</v>
      </c>
      <c r="E49" s="114">
        <f t="shared" ref="E49:F49" ca="1" si="51">D49-(D49-$G49)/($G$1-D$1)</f>
        <v>0.25871032538888478</v>
      </c>
      <c r="F49" s="114">
        <f t="shared" ca="1" si="51"/>
        <v>0.27355399714606371</v>
      </c>
      <c r="G49" s="111">
        <f ca="1">INDEX(OFFSET(_summary!$T$26,0,MATCH(MID(CELL("filename",$A$1),FIND("]",CELL("filename",$A$1))+1,255),_summary!$U$25:$AI$25,0),140,1),MATCH($A49,_summary!$U$26:$U$54,0))</f>
        <v>0.28839766890324264</v>
      </c>
      <c r="H49" s="112">
        <f t="shared" ca="1" si="37"/>
        <v>0.28839766890324264</v>
      </c>
      <c r="I49" s="112">
        <f t="shared" ca="1" si="37"/>
        <v>0.28839766890324264</v>
      </c>
      <c r="J49" s="112">
        <f t="shared" ca="1" si="37"/>
        <v>0.28839766890324264</v>
      </c>
      <c r="K49" s="112">
        <f t="shared" ca="1" si="37"/>
        <v>0.28839766890324264</v>
      </c>
      <c r="L49" s="112">
        <f t="shared" ca="1" si="37"/>
        <v>0.28839766890324264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0.28839766890324264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5.2566951564802747E-2</v>
      </c>
      <c r="D50" s="114">
        <f ca="1">MAX(0,IFERROR(VLOOKUP(MID(CELL("filename",$A$1),FIND("]",CELL("filename",$A$1))+1,255)&amp;$A50,_datainput!$A$1:$AE$345,4+D$1-1990,FALSE),0))</f>
        <v>5.3846103617356048E-2</v>
      </c>
      <c r="E50" s="114">
        <f t="shared" ref="E50:F50" ca="1" si="52">D50-(D50-$G50)/($G$1-D$1)</f>
        <v>5.0387245529669202E-2</v>
      </c>
      <c r="F50" s="114">
        <f t="shared" ca="1" si="52"/>
        <v>4.6928387441982355E-2</v>
      </c>
      <c r="G50" s="111">
        <f ca="1">INDEX(OFFSET(_summary!$T$26,0,MATCH(MID(CELL("filename",$A$1),FIND("]",CELL("filename",$A$1))+1,255),_summary!$U$25:$AI$25,0),140,1),MATCH($A50,_summary!$U$26:$U$54,0))</f>
        <v>4.3469529354295502E-2</v>
      </c>
      <c r="H50" s="112">
        <f t="shared" ca="1" si="37"/>
        <v>4.3469529354295502E-2</v>
      </c>
      <c r="I50" s="112">
        <f t="shared" ca="1" si="37"/>
        <v>4.3469529354295502E-2</v>
      </c>
      <c r="J50" s="112">
        <f t="shared" ca="1" si="37"/>
        <v>4.3469529354295502E-2</v>
      </c>
      <c r="K50" s="112">
        <f t="shared" ca="1" si="37"/>
        <v>4.3469529354295502E-2</v>
      </c>
      <c r="L50" s="112">
        <f t="shared" ca="1" si="37"/>
        <v>4.3469529354295502E-2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4.3469529354295502E-2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2.0197859112946095E-2</v>
      </c>
      <c r="D51" s="114">
        <f ca="1">MAX(0,IFERROR(VLOOKUP(MID(CELL("filename",$A$1),FIND("]",CELL("filename",$A$1))+1,255)&amp;$A51,_datainput!$A$1:$AE$345,4+D$1-1990,FALSE),0))</f>
        <v>2.027858613568086E-2</v>
      </c>
      <c r="E51" s="114">
        <f t="shared" ref="E51:F51" ca="1" si="53">D51-(D51-$G51)/($G$1-D$1)</f>
        <v>1.9124090129377054E-2</v>
      </c>
      <c r="F51" s="114">
        <f t="shared" ca="1" si="53"/>
        <v>1.7969594123073248E-2</v>
      </c>
      <c r="G51" s="111">
        <f ca="1">INDEX(OFFSET(_summary!$T$26,0,MATCH(MID(CELL("filename",$A$1),FIND("]",CELL("filename",$A$1))+1,255),_summary!$U$25:$AI$25,0),140,1),MATCH($A51,_summary!$U$26:$U$54,0))</f>
        <v>1.6815098116769442E-2</v>
      </c>
      <c r="H51" s="112">
        <f t="shared" ref="H51:L66" ca="1" si="54">G51-5*(G51-$M51)/($M$1-G$1)</f>
        <v>1.6815098116769442E-2</v>
      </c>
      <c r="I51" s="112">
        <f t="shared" ca="1" si="54"/>
        <v>1.6815098116769442E-2</v>
      </c>
      <c r="J51" s="112">
        <f t="shared" ca="1" si="54"/>
        <v>1.6815098116769442E-2</v>
      </c>
      <c r="K51" s="112">
        <f t="shared" ca="1" si="54"/>
        <v>1.6815098116769442E-2</v>
      </c>
      <c r="L51" s="112">
        <f t="shared" ca="1" si="54"/>
        <v>1.6815098116769442E-2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1.6815098116769442E-2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3.6599707333285054E-2</v>
      </c>
      <c r="D52" s="114">
        <f ca="1">MAX(0,IFERROR(VLOOKUP(MID(CELL("filename",$A$1),FIND("]",CELL("filename",$A$1))+1,255)&amp;$A52,_datainput!$A$1:$AE$345,4+D$1-1990,FALSE),0))</f>
        <v>3.5744808679270525E-2</v>
      </c>
      <c r="E52" s="114">
        <f t="shared" ref="E52:F52" ca="1" si="55">D52-(D52-$G52)/($G$1-D$1)</f>
        <v>3.5008101468464184E-2</v>
      </c>
      <c r="F52" s="114">
        <f t="shared" ca="1" si="55"/>
        <v>3.4271394257657843E-2</v>
      </c>
      <c r="G52" s="111">
        <f ca="1">INDEX(OFFSET(_summary!$T$26,0,MATCH(MID(CELL("filename",$A$1),FIND("]",CELL("filename",$A$1))+1,255),_summary!$U$25:$AI$25,0),140,1),MATCH($A52,_summary!$U$26:$U$54,0))</f>
        <v>3.3534687046851502E-2</v>
      </c>
      <c r="H52" s="112">
        <f t="shared" ca="1" si="54"/>
        <v>3.3534687046851502E-2</v>
      </c>
      <c r="I52" s="112">
        <f t="shared" ca="1" si="54"/>
        <v>3.3534687046851502E-2</v>
      </c>
      <c r="J52" s="112">
        <f t="shared" ca="1" si="54"/>
        <v>3.3534687046851502E-2</v>
      </c>
      <c r="K52" s="112">
        <f t="shared" ca="1" si="54"/>
        <v>3.3534687046851502E-2</v>
      </c>
      <c r="L52" s="112">
        <f t="shared" ca="1" si="54"/>
        <v>3.3534687046851502E-2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3.3534687046851502E-2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3.594193886412865E-2</v>
      </c>
      <c r="D53" s="114">
        <f ca="1">MAX(0,IFERROR(VLOOKUP(MID(CELL("filename",$A$1),FIND("]",CELL("filename",$A$1))+1,255)&amp;$A53,_datainput!$A$1:$AE$345,4+D$1-1990,FALSE),0))</f>
        <v>3.6202111361059004E-2</v>
      </c>
      <c r="E53" s="114">
        <f t="shared" ref="E53:F53" ca="1" si="56">D53-(D53-$G53)/($G$1-D$1)</f>
        <v>3.3418380614610541E-2</v>
      </c>
      <c r="F53" s="114">
        <f t="shared" ca="1" si="56"/>
        <v>3.0634649868162077E-2</v>
      </c>
      <c r="G53" s="111">
        <f ca="1">INDEX(OFFSET(_summary!$T$26,0,MATCH(MID(CELL("filename",$A$1),FIND("]",CELL("filename",$A$1))+1,255),_summary!$U$25:$AI$25,0),140,1),MATCH($A53,_summary!$U$26:$U$54,0))</f>
        <v>2.7850919121713613E-2</v>
      </c>
      <c r="H53" s="112">
        <f t="shared" ca="1" si="54"/>
        <v>2.7850919121713613E-2</v>
      </c>
      <c r="I53" s="112">
        <f t="shared" ca="1" si="54"/>
        <v>2.7850919121713613E-2</v>
      </c>
      <c r="J53" s="112">
        <f t="shared" ca="1" si="54"/>
        <v>2.7850919121713613E-2</v>
      </c>
      <c r="K53" s="112">
        <f t="shared" ca="1" si="54"/>
        <v>2.7850919121713613E-2</v>
      </c>
      <c r="L53" s="112">
        <f t="shared" ca="1" si="54"/>
        <v>2.7850919121713613E-2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2.7850919121713613E-2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9.5676045256027228E-2</v>
      </c>
      <c r="D54" s="114">
        <f ca="1">MAX(0,IFERROR(VLOOKUP(MID(CELL("filename",$A$1),FIND("]",CELL("filename",$A$1))+1,255)&amp;$A54,_datainput!$A$1:$AE$345,4+D$1-1990,FALSE),0))</f>
        <v>8.6354061735062798E-2</v>
      </c>
      <c r="E54" s="114">
        <f t="shared" ref="E54:F54" ca="1" si="57">D54-(D54-$G54)/($G$1-D$1)</f>
        <v>8.6766370193833167E-2</v>
      </c>
      <c r="F54" s="114">
        <f t="shared" ca="1" si="57"/>
        <v>8.7178678652603536E-2</v>
      </c>
      <c r="G54" s="111">
        <f ca="1">INDEX(OFFSET(_summary!$T$26,0,MATCH(MID(CELL("filename",$A$1),FIND("]",CELL("filename",$A$1))+1,255),_summary!$U$25:$AI$25,0),140,1),MATCH($A54,_summary!$U$26:$U$54,0))</f>
        <v>8.7590987111373905E-2</v>
      </c>
      <c r="H54" s="112">
        <f t="shared" ca="1" si="54"/>
        <v>8.7590987111373905E-2</v>
      </c>
      <c r="I54" s="112">
        <f t="shared" ca="1" si="54"/>
        <v>8.7590987111373905E-2</v>
      </c>
      <c r="J54" s="112">
        <f t="shared" ca="1" si="54"/>
        <v>8.7590987111373905E-2</v>
      </c>
      <c r="K54" s="112">
        <f t="shared" ca="1" si="54"/>
        <v>8.7590987111373905E-2</v>
      </c>
      <c r="L54" s="112">
        <f t="shared" ca="1" si="54"/>
        <v>8.7590987111373905E-2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8.7590987111373905E-2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7.04219673335445E-2</v>
      </c>
      <c r="D55" s="114">
        <f ca="1">MAX(0,IFERROR(VLOOKUP(MID(CELL("filename",$A$1),FIND("]",CELL("filename",$A$1))+1,255)&amp;$A55,_datainput!$A$1:$AE$345,4+D$1-1990,FALSE),0))</f>
        <v>7.4581954933622172E-2</v>
      </c>
      <c r="E55" s="114">
        <f t="shared" ref="E55:F55" ca="1" si="58">D55-(D55-$G55)/($G$1-D$1)</f>
        <v>6.6455420751346514E-2</v>
      </c>
      <c r="F55" s="114">
        <f t="shared" ca="1" si="58"/>
        <v>5.8328886569070856E-2</v>
      </c>
      <c r="G55" s="111">
        <f ca="1">INDEX(OFFSET(_summary!$T$26,0,MATCH(MID(CELL("filename",$A$1),FIND("]",CELL("filename",$A$1))+1,255),_summary!$U$25:$AI$25,0),140,1),MATCH($A55,_summary!$U$26:$U$54,0))</f>
        <v>5.0202352386795206E-2</v>
      </c>
      <c r="H55" s="112">
        <f t="shared" ca="1" si="54"/>
        <v>5.0202352386795206E-2</v>
      </c>
      <c r="I55" s="112">
        <f t="shared" ca="1" si="54"/>
        <v>5.0202352386795206E-2</v>
      </c>
      <c r="J55" s="112">
        <f t="shared" ca="1" si="54"/>
        <v>5.0202352386795206E-2</v>
      </c>
      <c r="K55" s="112">
        <f t="shared" ca="1" si="54"/>
        <v>5.0202352386795206E-2</v>
      </c>
      <c r="L55" s="112">
        <f t="shared" ca="1" si="54"/>
        <v>5.0202352386795206E-2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5.0202352386795206E-2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0.14461946820155183</v>
      </c>
      <c r="D56" s="114">
        <f ca="1">MAX(0,IFERROR(VLOOKUP(MID(CELL("filename",$A$1),FIND("]",CELL("filename",$A$1))+1,255)&amp;$A56,_datainput!$A$1:$AE$345,4+D$1-1990,FALSE),0))</f>
        <v>0.14338314878675038</v>
      </c>
      <c r="E56" s="114">
        <f t="shared" ref="E56:F56" ca="1" si="59">D56-(D56-$G56)/($G$1-D$1)</f>
        <v>0.1455678093995002</v>
      </c>
      <c r="F56" s="114">
        <f t="shared" ca="1" si="59"/>
        <v>0.14775247001225</v>
      </c>
      <c r="G56" s="111">
        <f ca="1">INDEX(OFFSET(_summary!$T$26,0,MATCH(MID(CELL("filename",$A$1),FIND("]",CELL("filename",$A$1))+1,255),_summary!$U$25:$AI$25,0),140,1),MATCH($A56,_summary!$U$26:$U$54,0))</f>
        <v>0.14993713062499983</v>
      </c>
      <c r="H56" s="112">
        <f t="shared" ca="1" si="54"/>
        <v>0.14993713062499983</v>
      </c>
      <c r="I56" s="112">
        <f t="shared" ca="1" si="54"/>
        <v>0.14993713062499983</v>
      </c>
      <c r="J56" s="112">
        <f t="shared" ca="1" si="54"/>
        <v>0.14993713062499983</v>
      </c>
      <c r="K56" s="112">
        <f t="shared" ca="1" si="54"/>
        <v>0.14993713062499983</v>
      </c>
      <c r="L56" s="112">
        <f t="shared" ca="1" si="54"/>
        <v>0.14993713062499983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0.14993713062499983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0.64011483951228454</v>
      </c>
      <c r="D57" s="114">
        <f ca="1">MAX(0,IFERROR(VLOOKUP(MID(CELL("filename",$A$1),FIND("]",CELL("filename",$A$1))+1,255)&amp;$A57,_datainput!$A$1:$AE$345,4+D$1-1990,FALSE),0))</f>
        <v>0.64646256373601618</v>
      </c>
      <c r="E57" s="114">
        <f t="shared" ref="E57:F57" ca="1" si="60">D57-(D57-$G57)/($G$1-D$1)</f>
        <v>0.64436490814227143</v>
      </c>
      <c r="F57" s="114">
        <f t="shared" ca="1" si="60"/>
        <v>0.64226725254852668</v>
      </c>
      <c r="G57" s="111">
        <f ca="1">INDEX(OFFSET(_summary!$T$26,0,MATCH(MID(CELL("filename",$A$1),FIND("]",CELL("filename",$A$1))+1,255),_summary!$U$25:$AI$25,0),140,1),MATCH($A57,_summary!$U$26:$U$54,0))</f>
        <v>0.64016959695478204</v>
      </c>
      <c r="H57" s="112">
        <f t="shared" ca="1" si="54"/>
        <v>0.64016959695478204</v>
      </c>
      <c r="I57" s="112">
        <f t="shared" ca="1" si="54"/>
        <v>0.64016959695478204</v>
      </c>
      <c r="J57" s="112">
        <f t="shared" ca="1" si="54"/>
        <v>0.64016959695478204</v>
      </c>
      <c r="K57" s="112">
        <f t="shared" ca="1" si="54"/>
        <v>0.64016959695478204</v>
      </c>
      <c r="L57" s="112">
        <f t="shared" ca="1" si="54"/>
        <v>0.64016959695478204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0.64016959695478204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2.6073293661004054E-2</v>
      </c>
      <c r="F58" s="114">
        <f t="shared" ca="1" si="61"/>
        <v>5.2146587322008109E-2</v>
      </c>
      <c r="G58" s="111">
        <f ca="1">INDEX(OFFSET(_summary!$T$26,0,MATCH(MID(CELL("filename",$A$1),FIND("]",CELL("filename",$A$1))+1,255),_summary!$U$25:$AI$25,0),140,1),MATCH($A58,_summary!$U$26:$U$54,0))</f>
        <v>7.8219880983012163E-2</v>
      </c>
      <c r="H58" s="112">
        <f t="shared" ca="1" si="54"/>
        <v>7.8219880983012163E-2</v>
      </c>
      <c r="I58" s="112">
        <f t="shared" ca="1" si="54"/>
        <v>7.8219880983012163E-2</v>
      </c>
      <c r="J58" s="112">
        <f t="shared" ca="1" si="54"/>
        <v>7.8219880983012163E-2</v>
      </c>
      <c r="K58" s="112">
        <f t="shared" ca="1" si="54"/>
        <v>7.8219880983012163E-2</v>
      </c>
      <c r="L58" s="112">
        <f t="shared" ca="1" si="54"/>
        <v>7.8219880983012163E-2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7.8219880983012163E-2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3.7957668507006721E-2</v>
      </c>
      <c r="F59" s="114">
        <f t="shared" ca="1" si="62"/>
        <v>7.5915337014013456E-2</v>
      </c>
      <c r="G59" s="111">
        <f ca="1">INDEX(OFFSET(_summary!$T$26,0,MATCH(MID(CELL("filename",$A$1),FIND("]",CELL("filename",$A$1))+1,255),_summary!$U$25:$AI$25,0),140,1),MATCH($A59,_summary!$U$26:$U$54,0))</f>
        <v>0.11387300552102017</v>
      </c>
      <c r="H59" s="112">
        <f t="shared" ca="1" si="54"/>
        <v>0.11387300552102017</v>
      </c>
      <c r="I59" s="112">
        <f t="shared" ca="1" si="54"/>
        <v>0.11387300552102017</v>
      </c>
      <c r="J59" s="112">
        <f t="shared" ca="1" si="54"/>
        <v>0.11387300552102017</v>
      </c>
      <c r="K59" s="112">
        <f t="shared" ca="1" si="54"/>
        <v>0.11387300552102017</v>
      </c>
      <c r="L59" s="112">
        <f t="shared" ca="1" si="54"/>
        <v>0.11387300552102017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0.11387300552102017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8.8772946581810827E-2</v>
      </c>
      <c r="D60" s="114">
        <f ca="1">MAX(0,IFERROR(VLOOKUP(MID(CELL("filename",$A$1),FIND("]",CELL("filename",$A$1))+1,255)&amp;$A60,_datainput!$A$1:$AE$345,4+D$1-1990,FALSE),0))</f>
        <v>8.8234913081233518E-2</v>
      </c>
      <c r="E60" s="114">
        <f t="shared" ref="E60:F60" ca="1" si="63">D60-(D60-$G60)/($G$1-D$1)</f>
        <v>8.7900924374823261E-2</v>
      </c>
      <c r="F60" s="114">
        <f t="shared" ca="1" si="63"/>
        <v>8.7566935668413004E-2</v>
      </c>
      <c r="G60" s="111">
        <f ca="1">INDEX(OFFSET(_summary!$T$26,0,MATCH(MID(CELL("filename",$A$1),FIND("]",CELL("filename",$A$1))+1,255),_summary!$U$25:$AI$25,0),140,1),MATCH($A60,_summary!$U$26:$U$54,0))</f>
        <v>8.7232946962002761E-2</v>
      </c>
      <c r="H60" s="112">
        <f t="shared" ca="1" si="54"/>
        <v>8.7232946962002761E-2</v>
      </c>
      <c r="I60" s="112">
        <f t="shared" ca="1" si="54"/>
        <v>8.7232946962002761E-2</v>
      </c>
      <c r="J60" s="112">
        <f t="shared" ca="1" si="54"/>
        <v>8.7232946962002761E-2</v>
      </c>
      <c r="K60" s="112">
        <f t="shared" ca="1" si="54"/>
        <v>8.7232946962002761E-2</v>
      </c>
      <c r="L60" s="112">
        <f t="shared" ca="1" si="54"/>
        <v>8.7232946962002761E-2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8.7232946962002761E-2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4.5710179774842749E-2</v>
      </c>
      <c r="D61" s="114">
        <f ca="1">MAX(0,IFERROR(VLOOKUP(MID(CELL("filename",$A$1),FIND("]",CELL("filename",$A$1))+1,255)&amp;$A61,_datainput!$A$1:$AE$345,4+D$1-1990,FALSE),0))</f>
        <v>4.4919566388809638E-2</v>
      </c>
      <c r="E61" s="114">
        <f t="shared" ref="E61:F61" ca="1" si="64">D61-(D61-$G61)/($G$1-D$1)</f>
        <v>4.6496542220009179E-2</v>
      </c>
      <c r="F61" s="114">
        <f t="shared" ca="1" si="64"/>
        <v>4.8073518051208713E-2</v>
      </c>
      <c r="G61" s="111">
        <f ca="1">INDEX(OFFSET(_summary!$T$26,0,MATCH(MID(CELL("filename",$A$1),FIND("]",CELL("filename",$A$1))+1,255),_summary!$U$25:$AI$25,0),140,1),MATCH($A61,_summary!$U$26:$U$54,0))</f>
        <v>4.9650493882408255E-2</v>
      </c>
      <c r="H61" s="112">
        <f t="shared" ca="1" si="54"/>
        <v>4.9650493882408255E-2</v>
      </c>
      <c r="I61" s="112">
        <f t="shared" ca="1" si="54"/>
        <v>4.9650493882408255E-2</v>
      </c>
      <c r="J61" s="112">
        <f t="shared" ca="1" si="54"/>
        <v>4.9650493882408255E-2</v>
      </c>
      <c r="K61" s="112">
        <f t="shared" ca="1" si="54"/>
        <v>4.9650493882408255E-2</v>
      </c>
      <c r="L61" s="112">
        <f t="shared" ca="1" si="54"/>
        <v>4.9650493882408255E-2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4.9650493882408255E-2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0.10807365967961829</v>
      </c>
      <c r="D62" s="114">
        <f ca="1">MAX(0,IFERROR(VLOOKUP(MID(CELL("filename",$A$1),FIND("]",CELL("filename",$A$1))+1,255)&amp;$A62,_datainput!$A$1:$AE$345,4+D$1-1990,FALSE),0))</f>
        <v>0.11031679282340713</v>
      </c>
      <c r="E62" s="114">
        <f t="shared" ref="E62:F62" ca="1" si="65">D62-(D62-$G62)/($G$1-D$1)</f>
        <v>0.10695308110678507</v>
      </c>
      <c r="F62" s="114">
        <f t="shared" ca="1" si="65"/>
        <v>0.10358936939016303</v>
      </c>
      <c r="G62" s="111">
        <f ca="1">INDEX(OFFSET(_summary!$T$26,0,MATCH(MID(CELL("filename",$A$1),FIND("]",CELL("filename",$A$1))+1,255),_summary!$U$25:$AI$25,0),140,1),MATCH($A62,_summary!$U$26:$U$54,0))</f>
        <v>0.10022565767354097</v>
      </c>
      <c r="H62" s="112">
        <f t="shared" ca="1" si="54"/>
        <v>0.10022565767354097</v>
      </c>
      <c r="I62" s="112">
        <f t="shared" ca="1" si="54"/>
        <v>0.10022565767354097</v>
      </c>
      <c r="J62" s="112">
        <f t="shared" ca="1" si="54"/>
        <v>0.10022565767354097</v>
      </c>
      <c r="K62" s="112">
        <f t="shared" ca="1" si="54"/>
        <v>0.10022565767354097</v>
      </c>
      <c r="L62" s="112">
        <f t="shared" ca="1" si="54"/>
        <v>0.10022565767354097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0.10022565767354097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2.4609654692621573E-2</v>
      </c>
      <c r="D63" s="114">
        <f ca="1">MAX(0,IFERROR(VLOOKUP(MID(CELL("filename",$A$1),FIND("]",CELL("filename",$A$1))+1,255)&amp;$A63,_datainput!$A$1:$AE$345,4+D$1-1990,FALSE),0))</f>
        <v>2.5605599406297624E-2</v>
      </c>
      <c r="E63" s="114">
        <f t="shared" ref="E63:F63" ca="1" si="67">D63-(D63-$G63)/($G$1-D$1)</f>
        <v>2.3734073615515626E-2</v>
      </c>
      <c r="F63" s="114">
        <f t="shared" ca="1" si="67"/>
        <v>2.1862547824733625E-2</v>
      </c>
      <c r="G63" s="111">
        <f ca="1">INDEX(OFFSET(_summary!$T$26,0,MATCH(MID(CELL("filename",$A$1),FIND("]",CELL("filename",$A$1))+1,255),_summary!$U$25:$AI$25,0),140,1),MATCH($A63,_summary!$U$26:$U$54,0))</f>
        <v>1.9991022033951627E-2</v>
      </c>
      <c r="H63" s="112">
        <f t="shared" ca="1" si="54"/>
        <v>1.9991022033951627E-2</v>
      </c>
      <c r="I63" s="112">
        <f t="shared" ca="1" si="54"/>
        <v>1.9991022033951627E-2</v>
      </c>
      <c r="J63" s="112">
        <f t="shared" ca="1" si="54"/>
        <v>1.9991022033951627E-2</v>
      </c>
      <c r="K63" s="112">
        <f t="shared" ca="1" si="54"/>
        <v>1.9991022033951627E-2</v>
      </c>
      <c r="L63" s="112">
        <f t="shared" ca="1" si="54"/>
        <v>1.9991022033951627E-2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1.9991022033951627E-2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0.16546320381003154</v>
      </c>
      <c r="D64" s="114">
        <f ca="1">MAX(0,IFERROR(VLOOKUP(MID(CELL("filename",$A$1),FIND("]",CELL("filename",$A$1))+1,255)&amp;$A64,_datainput!$A$1:$AE$345,4+D$1-1990,FALSE),0))</f>
        <v>0.16791917350349805</v>
      </c>
      <c r="E64" s="114">
        <f t="shared" ref="E64:F64" ca="1" si="68">D64-(D64-$G64)/($G$1-D$1)</f>
        <v>0.16091074574836892</v>
      </c>
      <c r="F64" s="114">
        <f t="shared" ca="1" si="68"/>
        <v>0.15390231799323978</v>
      </c>
      <c r="G64" s="111">
        <f ca="1">INDEX(OFFSET(_summary!$T$26,0,MATCH(MID(CELL("filename",$A$1),FIND("]",CELL("filename",$A$1))+1,255),_summary!$U$25:$AI$25,0),140,1),MATCH($A64,_summary!$U$26:$U$54,0))</f>
        <v>0.14689389023811067</v>
      </c>
      <c r="H64" s="112">
        <f t="shared" ca="1" si="54"/>
        <v>0.14689389023811067</v>
      </c>
      <c r="I64" s="112">
        <f t="shared" ca="1" si="54"/>
        <v>0.14689389023811067</v>
      </c>
      <c r="J64" s="112">
        <f t="shared" ca="1" si="54"/>
        <v>0.14689389023811067</v>
      </c>
      <c r="K64" s="112">
        <f t="shared" ca="1" si="54"/>
        <v>0.14689389023811067</v>
      </c>
      <c r="L64" s="112">
        <f t="shared" ca="1" si="54"/>
        <v>0.14689389023811067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0.14689389023811067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6.1878395355672328E-2</v>
      </c>
      <c r="D65" s="114">
        <f ca="1">MAX(0,IFERROR(VLOOKUP(MID(CELL("filename",$A$1),FIND("]",CELL("filename",$A$1))+1,255)&amp;$A65,_datainput!$A$1:$AE$345,4+D$1-1990,FALSE),0))</f>
        <v>6.1987240357448903E-2</v>
      </c>
      <c r="E65" s="114">
        <f t="shared" ref="E65:F65" ca="1" si="69">D65-(D65-$G65)/($G$1-D$1)</f>
        <v>6.1711945094917807E-2</v>
      </c>
      <c r="F65" s="114">
        <f t="shared" ca="1" si="69"/>
        <v>6.1436649832386711E-2</v>
      </c>
      <c r="G65" s="111">
        <f ca="1">INDEX(OFFSET(_summary!$T$26,0,MATCH(MID(CELL("filename",$A$1),FIND("]",CELL("filename",$A$1))+1,255),_summary!$U$25:$AI$25,0),140,1),MATCH($A65,_summary!$U$26:$U$54,0))</f>
        <v>6.1161354569855622E-2</v>
      </c>
      <c r="H65" s="112">
        <f t="shared" ca="1" si="54"/>
        <v>6.1161354569855622E-2</v>
      </c>
      <c r="I65" s="112">
        <f t="shared" ca="1" si="54"/>
        <v>6.1161354569855622E-2</v>
      </c>
      <c r="J65" s="112">
        <f t="shared" ca="1" si="54"/>
        <v>6.1161354569855622E-2</v>
      </c>
      <c r="K65" s="112">
        <f t="shared" ca="1" si="54"/>
        <v>6.1161354569855622E-2</v>
      </c>
      <c r="L65" s="112">
        <f t="shared" ca="1" si="54"/>
        <v>6.1161354569855622E-2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6.1161354569855622E-2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6.3929269471771827E-2</v>
      </c>
      <c r="D66" s="114">
        <f ca="1">MAX(0,IFERROR(VLOOKUP(MID(CELL("filename",$A$1),FIND("]",CELL("filename",$A$1))+1,255)&amp;$A66,_datainput!$A$1:$AE$345,4+D$1-1990,FALSE),0))</f>
        <v>6.203074291800096E-2</v>
      </c>
      <c r="E66" s="114">
        <f t="shared" ref="E66:F66" ca="1" si="70">D66-(D66-$G66)/($G$1-D$1)</f>
        <v>6.1215122862026419E-2</v>
      </c>
      <c r="F66" s="114">
        <f t="shared" ca="1" si="70"/>
        <v>6.0399502806051886E-2</v>
      </c>
      <c r="G66" s="111">
        <f ca="1">INDEX(OFFSET(_summary!$T$26,0,MATCH(MID(CELL("filename",$A$1),FIND("]",CELL("filename",$A$1))+1,255),_summary!$U$25:$AI$25,0),140,1),MATCH($A66,_summary!$U$26:$U$54,0))</f>
        <v>5.9583882750077345E-2</v>
      </c>
      <c r="H66" s="112">
        <f t="shared" ca="1" si="54"/>
        <v>5.9583882750077345E-2</v>
      </c>
      <c r="I66" s="112">
        <f t="shared" ca="1" si="54"/>
        <v>5.9583882750077345E-2</v>
      </c>
      <c r="J66" s="112">
        <f t="shared" ca="1" si="54"/>
        <v>5.9583882750077345E-2</v>
      </c>
      <c r="K66" s="112">
        <f t="shared" ca="1" si="54"/>
        <v>5.9583882750077345E-2</v>
      </c>
      <c r="L66" s="112">
        <f t="shared" ca="1" si="54"/>
        <v>5.9583882750077345E-2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5.9583882750077345E-2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3.2597829858645629E-2</v>
      </c>
      <c r="D67" s="114">
        <f ca="1">MAX(0,IFERROR(VLOOKUP(MID(CELL("filename",$A$1),FIND("]",CELL("filename",$A$1))+1,255)&amp;$A67,_datainput!$A$1:$AE$345,4+D$1-1990,FALSE),0))</f>
        <v>3.276804039851338E-2</v>
      </c>
      <c r="E67" s="114">
        <f t="shared" ref="E67:F67" ca="1" si="71">D67-(D67-$G67)/($G$1-D$1)</f>
        <v>3.3295637868798383E-2</v>
      </c>
      <c r="F67" s="114">
        <f t="shared" ca="1" si="71"/>
        <v>3.3823235339083386E-2</v>
      </c>
      <c r="G67" s="111">
        <f ca="1">INDEX(OFFSET(_summary!$T$26,0,MATCH(MID(CELL("filename",$A$1),FIND("]",CELL("filename",$A$1))+1,255),_summary!$U$25:$AI$25,0),140,1),MATCH($A67,_summary!$U$26:$U$54,0))</f>
        <v>3.435083280936839E-2</v>
      </c>
      <c r="H67" s="112">
        <f t="shared" ref="H67:L82" ca="1" si="72">G67-5*(G67-$M67)/($M$1-G$1)</f>
        <v>3.435083280936839E-2</v>
      </c>
      <c r="I67" s="112">
        <f t="shared" ca="1" si="72"/>
        <v>3.435083280936839E-2</v>
      </c>
      <c r="J67" s="112">
        <f t="shared" ca="1" si="72"/>
        <v>3.435083280936839E-2</v>
      </c>
      <c r="K67" s="112">
        <f t="shared" ca="1" si="72"/>
        <v>3.435083280936839E-2</v>
      </c>
      <c r="L67" s="112">
        <f t="shared" ca="1" si="72"/>
        <v>3.435083280936839E-2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3.435083280936839E-2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0.33369290702750154</v>
      </c>
      <c r="D68" s="114">
        <f ca="1">MAX(0,IFERROR(VLOOKUP(MID(CELL("filename",$A$1),FIND("]",CELL("filename",$A$1))+1,255)&amp;$A68,_datainput!$A$1:$AE$345,4+D$1-1990,FALSE),0))</f>
        <v>0.29491566116468415</v>
      </c>
      <c r="E68" s="114">
        <f t="shared" ref="E68:F68" ca="1" si="73">D68-(D68-$G68)/($G$1-D$1)</f>
        <v>0.30471906590931858</v>
      </c>
      <c r="F68" s="114">
        <f t="shared" ca="1" si="73"/>
        <v>0.314522470653953</v>
      </c>
      <c r="G68" s="111">
        <f ca="1">INDEX(OFFSET(_summary!$T$26,0,MATCH(MID(CELL("filename",$A$1),FIND("]",CELL("filename",$A$1))+1,255),_summary!$U$25:$AI$25,0),140,1),MATCH($A68,_summary!$U$26:$U$54,0))</f>
        <v>0.32432587539858748</v>
      </c>
      <c r="H68" s="112">
        <f t="shared" ca="1" si="72"/>
        <v>0.32432587539858748</v>
      </c>
      <c r="I68" s="112">
        <f t="shared" ca="1" si="72"/>
        <v>0.32432587539858748</v>
      </c>
      <c r="J68" s="112">
        <f t="shared" ca="1" si="72"/>
        <v>0.32432587539858748</v>
      </c>
      <c r="K68" s="112">
        <f t="shared" ca="1" si="72"/>
        <v>0.32432587539858748</v>
      </c>
      <c r="L68" s="112">
        <f t="shared" ca="1" si="72"/>
        <v>0.32432587539858748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0.32432587539858748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0.13290436914589596</v>
      </c>
      <c r="D69" s="114">
        <f ca="1">MAX(0,IFERROR(VLOOKUP(MID(CELL("filename",$A$1),FIND("]",CELL("filename",$A$1))+1,255)&amp;$A69,_datainput!$A$1:$AE$345,4+D$1-1990,FALSE),0))</f>
        <v>0.13393493125587769</v>
      </c>
      <c r="E69" s="114">
        <f t="shared" ref="E69:F69" ca="1" si="74">D69-(D69-$G69)/($G$1-D$1)</f>
        <v>0.13709997371555277</v>
      </c>
      <c r="F69" s="114">
        <f t="shared" ca="1" si="74"/>
        <v>0.14026501617522785</v>
      </c>
      <c r="G69" s="111">
        <f ca="1">INDEX(OFFSET(_summary!$T$26,0,MATCH(MID(CELL("filename",$A$1),FIND("]",CELL("filename",$A$1))+1,255),_summary!$U$25:$AI$25,0),140,1),MATCH($A69,_summary!$U$26:$U$54,0))</f>
        <v>0.14343005863490296</v>
      </c>
      <c r="H69" s="112">
        <f t="shared" ca="1" si="72"/>
        <v>0.14343005863490296</v>
      </c>
      <c r="I69" s="112">
        <f t="shared" ca="1" si="72"/>
        <v>0.14343005863490296</v>
      </c>
      <c r="J69" s="112">
        <f t="shared" ca="1" si="72"/>
        <v>0.14343005863490296</v>
      </c>
      <c r="K69" s="112">
        <f t="shared" ca="1" si="72"/>
        <v>0.14343005863490296</v>
      </c>
      <c r="L69" s="112">
        <f t="shared" ca="1" si="72"/>
        <v>0.14343005863490296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0.14343005863490296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6.5769052394608854E-2</v>
      </c>
      <c r="D70" s="114">
        <f ca="1">MAX(0,IFERROR(VLOOKUP(MID(CELL("filename",$A$1),FIND("]",CELL("filename",$A$1))+1,255)&amp;$A70,_datainput!$A$1:$AE$345,4+D$1-1990,FALSE),0))</f>
        <v>6.5845435492815643E-2</v>
      </c>
      <c r="E70" s="114">
        <f t="shared" ref="E70:F70" ca="1" si="75">D70-(D70-$G70)/($G$1-D$1)</f>
        <v>6.7224349136123976E-2</v>
      </c>
      <c r="F70" s="114">
        <f t="shared" ca="1" si="75"/>
        <v>6.8603262779432309E-2</v>
      </c>
      <c r="G70" s="111">
        <f ca="1">INDEX(OFFSET(_summary!$T$26,0,MATCH(MID(CELL("filename",$A$1),FIND("]",CELL("filename",$A$1))+1,255),_summary!$U$25:$AI$25,0),140,1),MATCH($A70,_summary!$U$26:$U$54,0))</f>
        <v>6.9982176422740641E-2</v>
      </c>
      <c r="H70" s="112">
        <f t="shared" ca="1" si="72"/>
        <v>6.9982176422740641E-2</v>
      </c>
      <c r="I70" s="112">
        <f t="shared" ca="1" si="72"/>
        <v>6.9982176422740641E-2</v>
      </c>
      <c r="J70" s="112">
        <f t="shared" ca="1" si="72"/>
        <v>6.9982176422740641E-2</v>
      </c>
      <c r="K70" s="112">
        <f t="shared" ca="1" si="72"/>
        <v>6.9982176422740641E-2</v>
      </c>
      <c r="L70" s="112">
        <f t="shared" ca="1" si="72"/>
        <v>6.9982176422740641E-2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6.9982176422740641E-2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6.9075678900978432E-2</v>
      </c>
      <c r="D71" s="114">
        <f ca="1">MAX(0,IFERROR(VLOOKUP(MID(CELL("filename",$A$1),FIND("]",CELL("filename",$A$1))+1,255)&amp;$A71,_datainput!$A$1:$AE$345,4+D$1-1990,FALSE),0))</f>
        <v>6.6282911359724847E-2</v>
      </c>
      <c r="E71" s="114">
        <f t="shared" ref="E71:F71" ca="1" si="76">D71-(D71-$G71)/($G$1-D$1)</f>
        <v>5.9542324861496715E-2</v>
      </c>
      <c r="F71" s="114">
        <f t="shared" ca="1" si="76"/>
        <v>5.2801738363268583E-2</v>
      </c>
      <c r="G71" s="111">
        <f ca="1">INDEX(OFFSET(_summary!$T$26,0,MATCH(MID(CELL("filename",$A$1),FIND("]",CELL("filename",$A$1))+1,255),_summary!$U$25:$AI$25,0),140,1),MATCH($A71,_summary!$U$26:$U$54,0))</f>
        <v>4.6061151865040444E-2</v>
      </c>
      <c r="H71" s="112">
        <f t="shared" ca="1" si="72"/>
        <v>4.6061151865040444E-2</v>
      </c>
      <c r="I71" s="112">
        <f t="shared" ca="1" si="72"/>
        <v>4.6061151865040444E-2</v>
      </c>
      <c r="J71" s="112">
        <f t="shared" ca="1" si="72"/>
        <v>4.6061151865040444E-2</v>
      </c>
      <c r="K71" s="112">
        <f t="shared" ca="1" si="72"/>
        <v>4.6061151865040444E-2</v>
      </c>
      <c r="L71" s="112">
        <f t="shared" ca="1" si="72"/>
        <v>4.6061151865040444E-2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4.6061151865040444E-2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2.2947423898365807E-2</v>
      </c>
      <c r="D72" s="114">
        <f ca="1">MAX(0,IFERROR(VLOOKUP(MID(CELL("filename",$A$1),FIND("]",CELL("filename",$A$1))+1,255)&amp;$A72,_datainput!$A$1:$AE$345,4+D$1-1990,FALSE),0))</f>
        <v>2.316765930521757E-2</v>
      </c>
      <c r="E72" s="114">
        <f t="shared" ref="E72:F72" ca="1" si="77">D72-(D72-$G72)/($G$1-D$1)</f>
        <v>2.0549010107055003E-2</v>
      </c>
      <c r="F72" s="114">
        <f t="shared" ca="1" si="77"/>
        <v>1.7930360908892436E-2</v>
      </c>
      <c r="G72" s="111">
        <f ca="1">INDEX(OFFSET(_summary!$T$26,0,MATCH(MID(CELL("filename",$A$1),FIND("]",CELL("filename",$A$1))+1,255),_summary!$U$25:$AI$25,0),140,1),MATCH($A72,_summary!$U$26:$U$54,0))</f>
        <v>1.5311711710729868E-2</v>
      </c>
      <c r="H72" s="112">
        <f t="shared" ca="1" si="72"/>
        <v>1.5311711710729868E-2</v>
      </c>
      <c r="I72" s="112">
        <f t="shared" ca="1" si="72"/>
        <v>1.5311711710729868E-2</v>
      </c>
      <c r="J72" s="112">
        <f t="shared" ca="1" si="72"/>
        <v>1.5311711710729868E-2</v>
      </c>
      <c r="K72" s="112">
        <f t="shared" ca="1" si="72"/>
        <v>1.5311711710729868E-2</v>
      </c>
      <c r="L72" s="112">
        <f t="shared" ca="1" si="72"/>
        <v>1.5311711710729868E-2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1.5311711710729868E-2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8.5731952657594188E-2</v>
      </c>
      <c r="D73" s="114">
        <f ca="1">MAX(0,IFERROR(VLOOKUP(MID(CELL("filename",$A$1),FIND("]",CELL("filename",$A$1))+1,255)&amp;$A73,_datainput!$A$1:$AE$345,4+D$1-1990,FALSE),0))</f>
        <v>9.0463410864224894E-2</v>
      </c>
      <c r="E73" s="114">
        <f t="shared" ref="E73:F73" ca="1" si="78">D73-(D73-$G73)/($G$1-D$1)</f>
        <v>8.4673901433325371E-2</v>
      </c>
      <c r="F73" s="114">
        <f t="shared" ca="1" si="78"/>
        <v>7.8884392002425849E-2</v>
      </c>
      <c r="G73" s="111">
        <f ca="1">INDEX(OFFSET(_summary!$T$26,0,MATCH(MID(CELL("filename",$A$1),FIND("]",CELL("filename",$A$1))+1,255),_summary!$U$25:$AI$25,0),140,1),MATCH($A73,_summary!$U$26:$U$54,0))</f>
        <v>7.3094882571526326E-2</v>
      </c>
      <c r="H73" s="112">
        <f t="shared" ca="1" si="72"/>
        <v>7.3094882571526326E-2</v>
      </c>
      <c r="I73" s="112">
        <f t="shared" ca="1" si="72"/>
        <v>7.3094882571526326E-2</v>
      </c>
      <c r="J73" s="112">
        <f t="shared" ca="1" si="72"/>
        <v>7.3094882571526326E-2</v>
      </c>
      <c r="K73" s="112">
        <f t="shared" ca="1" si="72"/>
        <v>7.3094882571526326E-2</v>
      </c>
      <c r="L73" s="112">
        <f t="shared" ca="1" si="72"/>
        <v>7.3094882571526326E-2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7.3094882571526326E-2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2.0029914145352764E-2</v>
      </c>
      <c r="D74" s="114">
        <f ca="1">MAX(0,IFERROR(VLOOKUP(MID(CELL("filename",$A$1),FIND("]",CELL("filename",$A$1))+1,255)&amp;$A74,_datainput!$A$1:$AE$345,4+D$1-1990,FALSE),0))</f>
        <v>1.9864027268634721E-2</v>
      </c>
      <c r="E74" s="114">
        <f t="shared" ref="E74:F74" ca="1" si="79">D74-(D74-$G74)/($G$1-D$1)</f>
        <v>1.8031136641278134E-2</v>
      </c>
      <c r="F74" s="114">
        <f t="shared" ca="1" si="79"/>
        <v>1.6198246013921547E-2</v>
      </c>
      <c r="G74" s="111">
        <f ca="1">INDEX(OFFSET(_summary!$T$26,0,MATCH(MID(CELL("filename",$A$1),FIND("]",CELL("filename",$A$1))+1,255),_summary!$U$25:$AI$25,0),140,1),MATCH($A74,_summary!$U$26:$U$54,0))</f>
        <v>1.436535538656496E-2</v>
      </c>
      <c r="H74" s="112">
        <f t="shared" ca="1" si="72"/>
        <v>1.436535538656496E-2</v>
      </c>
      <c r="I74" s="112">
        <f t="shared" ca="1" si="72"/>
        <v>1.436535538656496E-2</v>
      </c>
      <c r="J74" s="112">
        <f t="shared" ca="1" si="72"/>
        <v>1.436535538656496E-2</v>
      </c>
      <c r="K74" s="112">
        <f t="shared" ca="1" si="72"/>
        <v>1.436535538656496E-2</v>
      </c>
      <c r="L74" s="112">
        <f t="shared" ca="1" si="72"/>
        <v>1.436535538656496E-2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1.436535538656496E-2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1.4248114139314327E-2</v>
      </c>
      <c r="D75" s="114">
        <f ca="1">MAX(0,IFERROR(VLOOKUP(MID(CELL("filename",$A$1),FIND("]",CELL("filename",$A$1))+1,255)&amp;$A75,_datainput!$A$1:$AE$345,4+D$1-1990,FALSE),0))</f>
        <v>1.1966211904091233E-2</v>
      </c>
      <c r="E75" s="114">
        <f t="shared" ref="E75:F75" ca="1" si="80">D75-(D75-$G75)/($G$1-D$1)</f>
        <v>1.25626439057249E-2</v>
      </c>
      <c r="F75" s="114">
        <f t="shared" ca="1" si="80"/>
        <v>1.3159075907358566E-2</v>
      </c>
      <c r="G75" s="111">
        <f ca="1">INDEX(OFFSET(_summary!$T$26,0,MATCH(MID(CELL("filename",$A$1),FIND("]",CELL("filename",$A$1))+1,255),_summary!$U$25:$AI$25,0),140,1),MATCH($A75,_summary!$U$26:$U$54,0))</f>
        <v>1.3755507908992234E-2</v>
      </c>
      <c r="H75" s="112">
        <f t="shared" ca="1" si="72"/>
        <v>1.3755507908992234E-2</v>
      </c>
      <c r="I75" s="112">
        <f t="shared" ca="1" si="72"/>
        <v>1.3755507908992234E-2</v>
      </c>
      <c r="J75" s="112">
        <f t="shared" ca="1" si="72"/>
        <v>1.3755507908992234E-2</v>
      </c>
      <c r="K75" s="112">
        <f t="shared" ca="1" si="72"/>
        <v>1.3755507908992234E-2</v>
      </c>
      <c r="L75" s="112">
        <f t="shared" ca="1" si="72"/>
        <v>1.3755507908992234E-2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1.3755507908992234E-2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3.4405322071166672E-2</v>
      </c>
      <c r="D76" s="114">
        <f ca="1">MAX(0,IFERROR(VLOOKUP(MID(CELL("filename",$A$1),FIND("]",CELL("filename",$A$1))+1,255)&amp;$A76,_datainput!$A$1:$AE$345,4+D$1-1990,FALSE),0))</f>
        <v>3.4900939862179153E-2</v>
      </c>
      <c r="E76" s="114">
        <f t="shared" ref="E76:F76" ca="1" si="81">D76-(D76-$G76)/($G$1-D$1)</f>
        <v>2.9968402100472413E-2</v>
      </c>
      <c r="F76" s="114">
        <f t="shared" ca="1" si="81"/>
        <v>2.5035864338765673E-2</v>
      </c>
      <c r="G76" s="111">
        <f ca="1">INDEX(OFFSET(_summary!$T$26,0,MATCH(MID(CELL("filename",$A$1),FIND("]",CELL("filename",$A$1))+1,255),_summary!$U$25:$AI$25,0),140,1),MATCH($A76,_summary!$U$26:$U$54,0))</f>
        <v>2.010332657705893E-2</v>
      </c>
      <c r="H76" s="112">
        <f t="shared" ca="1" si="72"/>
        <v>2.010332657705893E-2</v>
      </c>
      <c r="I76" s="112">
        <f t="shared" ca="1" si="72"/>
        <v>2.010332657705893E-2</v>
      </c>
      <c r="J76" s="112">
        <f t="shared" ca="1" si="72"/>
        <v>2.010332657705893E-2</v>
      </c>
      <c r="K76" s="112">
        <f t="shared" ca="1" si="72"/>
        <v>2.010332657705893E-2</v>
      </c>
      <c r="L76" s="112">
        <f t="shared" ca="1" si="72"/>
        <v>2.010332657705893E-2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2.010332657705893E-2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4.4982048408924905E-2</v>
      </c>
      <c r="D77" s="114">
        <f ca="1">MAX(0,IFERROR(VLOOKUP(MID(CELL("filename",$A$1),FIND("]",CELL("filename",$A$1))+1,255)&amp;$A77,_datainput!$A$1:$AE$345,4+D$1-1990,FALSE),0))</f>
        <v>4.3042449674688107E-2</v>
      </c>
      <c r="E77" s="114">
        <f t="shared" ref="E77:F77" ca="1" si="82">D77-(D77-$G77)/($G$1-D$1)</f>
        <v>5.1476238763329664E-2</v>
      </c>
      <c r="F77" s="114">
        <f t="shared" ca="1" si="82"/>
        <v>5.991002785197122E-2</v>
      </c>
      <c r="G77" s="111">
        <f ca="1">INDEX(OFFSET(_summary!$T$26,0,MATCH(MID(CELL("filename",$A$1),FIND("]",CELL("filename",$A$1))+1,255),_summary!$U$25:$AI$25,0),140,1),MATCH($A77,_summary!$U$26:$U$54,0))</f>
        <v>6.8343816940612784E-2</v>
      </c>
      <c r="H77" s="112">
        <f t="shared" ca="1" si="72"/>
        <v>6.8343816940612784E-2</v>
      </c>
      <c r="I77" s="112">
        <f t="shared" ca="1" si="72"/>
        <v>6.8343816940612784E-2</v>
      </c>
      <c r="J77" s="112">
        <f t="shared" ca="1" si="72"/>
        <v>6.8343816940612784E-2</v>
      </c>
      <c r="K77" s="112">
        <f t="shared" ca="1" si="72"/>
        <v>6.8343816940612784E-2</v>
      </c>
      <c r="L77" s="112">
        <f t="shared" ca="1" si="72"/>
        <v>6.8343816940612784E-2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6.8343816940612784E-2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0.24301358336257387</v>
      </c>
      <c r="D78" s="114">
        <f ca="1">MAX(0,IFERROR(VLOOKUP(MID(CELL("filename",$A$1),FIND("]",CELL("filename",$A$1))+1,255)&amp;$A78,_datainput!$A$1:$AE$345,4+D$1-1990,FALSE),0))</f>
        <v>0.24386665363170587</v>
      </c>
      <c r="E78" s="114">
        <f t="shared" ref="E78:F78" ca="1" si="83">D78-(D78-$G78)/($G$1-D$1)</f>
        <v>0.25871032538888478</v>
      </c>
      <c r="F78" s="114">
        <f t="shared" ca="1" si="83"/>
        <v>0.27355399714606371</v>
      </c>
      <c r="G78" s="111">
        <f ca="1">INDEX(OFFSET(_summary!$T$26,0,MATCH(MID(CELL("filename",$A$1),FIND("]",CELL("filename",$A$1))+1,255),_summary!$U$25:$AI$25,0),140,1),MATCH($A78,_summary!$U$26:$U$54,0))</f>
        <v>0.28839766890324264</v>
      </c>
      <c r="H78" s="112">
        <f t="shared" ca="1" si="72"/>
        <v>0.28839766890324264</v>
      </c>
      <c r="I78" s="112">
        <f t="shared" ca="1" si="72"/>
        <v>0.28839766890324264</v>
      </c>
      <c r="J78" s="112">
        <f t="shared" ca="1" si="72"/>
        <v>0.28839766890324264</v>
      </c>
      <c r="K78" s="112">
        <f t="shared" ca="1" si="72"/>
        <v>0.28839766890324264</v>
      </c>
      <c r="L78" s="112">
        <f t="shared" ca="1" si="72"/>
        <v>0.28839766890324264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0.28839766890324264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5.2566951564802747E-2</v>
      </c>
      <c r="D79" s="114">
        <f ca="1">MAX(0,IFERROR(VLOOKUP(MID(CELL("filename",$A$1),FIND("]",CELL("filename",$A$1))+1,255)&amp;$A79,_datainput!$A$1:$AE$345,4+D$1-1990,FALSE),0))</f>
        <v>5.3846103617356048E-2</v>
      </c>
      <c r="E79" s="114">
        <f t="shared" ref="E79:F79" ca="1" si="84">D79-(D79-$G79)/($G$1-D$1)</f>
        <v>5.0387245529669202E-2</v>
      </c>
      <c r="F79" s="114">
        <f t="shared" ca="1" si="84"/>
        <v>4.6928387441982355E-2</v>
      </c>
      <c r="G79" s="111">
        <f ca="1">INDEX(OFFSET(_summary!$T$26,0,MATCH(MID(CELL("filename",$A$1),FIND("]",CELL("filename",$A$1))+1,255),_summary!$U$25:$AI$25,0),140,1),MATCH($A79,_summary!$U$26:$U$54,0))</f>
        <v>4.3469529354295502E-2</v>
      </c>
      <c r="H79" s="112">
        <f t="shared" ca="1" si="72"/>
        <v>4.3469529354295502E-2</v>
      </c>
      <c r="I79" s="112">
        <f t="shared" ca="1" si="72"/>
        <v>4.3469529354295502E-2</v>
      </c>
      <c r="J79" s="112">
        <f t="shared" ca="1" si="72"/>
        <v>4.3469529354295502E-2</v>
      </c>
      <c r="K79" s="112">
        <f t="shared" ca="1" si="72"/>
        <v>4.3469529354295502E-2</v>
      </c>
      <c r="L79" s="112">
        <f t="shared" ca="1" si="72"/>
        <v>4.3469529354295502E-2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4.3469529354295502E-2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2.0197859112946095E-2</v>
      </c>
      <c r="D80" s="114">
        <f ca="1">MAX(0,IFERROR(VLOOKUP(MID(CELL("filename",$A$1),FIND("]",CELL("filename",$A$1))+1,255)&amp;$A80,_datainput!$A$1:$AE$345,4+D$1-1990,FALSE),0))</f>
        <v>2.027858613568086E-2</v>
      </c>
      <c r="E80" s="114">
        <f t="shared" ref="E80:F80" ca="1" si="85">D80-(D80-$G80)/($G$1-D$1)</f>
        <v>1.9124090129377054E-2</v>
      </c>
      <c r="F80" s="114">
        <f t="shared" ca="1" si="85"/>
        <v>1.7969594123073248E-2</v>
      </c>
      <c r="G80" s="111">
        <f ca="1">INDEX(OFFSET(_summary!$T$26,0,MATCH(MID(CELL("filename",$A$1),FIND("]",CELL("filename",$A$1))+1,255),_summary!$U$25:$AI$25,0),140,1),MATCH($A80,_summary!$U$26:$U$54,0))</f>
        <v>1.6815098116769442E-2</v>
      </c>
      <c r="H80" s="112">
        <f t="shared" ca="1" si="72"/>
        <v>1.6815098116769442E-2</v>
      </c>
      <c r="I80" s="112">
        <f t="shared" ca="1" si="72"/>
        <v>1.6815098116769442E-2</v>
      </c>
      <c r="J80" s="112">
        <f t="shared" ca="1" si="72"/>
        <v>1.6815098116769442E-2</v>
      </c>
      <c r="K80" s="112">
        <f t="shared" ca="1" si="72"/>
        <v>1.6815098116769442E-2</v>
      </c>
      <c r="L80" s="112">
        <f t="shared" ca="1" si="72"/>
        <v>1.6815098116769442E-2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1.6815098116769442E-2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3.6599707333285054E-2</v>
      </c>
      <c r="D81" s="114">
        <f ca="1">MAX(0,IFERROR(VLOOKUP(MID(CELL("filename",$A$1),FIND("]",CELL("filename",$A$1))+1,255)&amp;$A81,_datainput!$A$1:$AE$345,4+D$1-1990,FALSE),0))</f>
        <v>3.5744808679270525E-2</v>
      </c>
      <c r="E81" s="114">
        <f t="shared" ref="E81:F81" ca="1" si="86">D81-(D81-$G81)/($G$1-D$1)</f>
        <v>3.5008101468464184E-2</v>
      </c>
      <c r="F81" s="114">
        <f t="shared" ca="1" si="86"/>
        <v>3.4271394257657843E-2</v>
      </c>
      <c r="G81" s="111">
        <f ca="1">INDEX(OFFSET(_summary!$T$26,0,MATCH(MID(CELL("filename",$A$1),FIND("]",CELL("filename",$A$1))+1,255),_summary!$U$25:$AI$25,0),140,1),MATCH($A81,_summary!$U$26:$U$54,0))</f>
        <v>3.3534687046851502E-2</v>
      </c>
      <c r="H81" s="112">
        <f t="shared" ca="1" si="72"/>
        <v>3.3534687046851502E-2</v>
      </c>
      <c r="I81" s="112">
        <f t="shared" ca="1" si="72"/>
        <v>3.3534687046851502E-2</v>
      </c>
      <c r="J81" s="112">
        <f t="shared" ca="1" si="72"/>
        <v>3.3534687046851502E-2</v>
      </c>
      <c r="K81" s="112">
        <f t="shared" ca="1" si="72"/>
        <v>3.3534687046851502E-2</v>
      </c>
      <c r="L81" s="112">
        <f t="shared" ca="1" si="72"/>
        <v>3.3534687046851502E-2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3.3534687046851502E-2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3.594193886412865E-2</v>
      </c>
      <c r="D82" s="114">
        <f ca="1">MAX(0,IFERROR(VLOOKUP(MID(CELL("filename",$A$1),FIND("]",CELL("filename",$A$1))+1,255)&amp;$A82,_datainput!$A$1:$AE$345,4+D$1-1990,FALSE),0))</f>
        <v>3.6202111361059004E-2</v>
      </c>
      <c r="E82" s="114">
        <f t="shared" ref="E82:F82" ca="1" si="87">D82-(D82-$G82)/($G$1-D$1)</f>
        <v>3.3418380614610541E-2</v>
      </c>
      <c r="F82" s="114">
        <f t="shared" ca="1" si="87"/>
        <v>3.0634649868162077E-2</v>
      </c>
      <c r="G82" s="111">
        <f ca="1">INDEX(OFFSET(_summary!$T$26,0,MATCH(MID(CELL("filename",$A$1),FIND("]",CELL("filename",$A$1))+1,255),_summary!$U$25:$AI$25,0),140,1),MATCH($A82,_summary!$U$26:$U$54,0))</f>
        <v>2.7850919121713613E-2</v>
      </c>
      <c r="H82" s="112">
        <f t="shared" ca="1" si="72"/>
        <v>2.7850919121713613E-2</v>
      </c>
      <c r="I82" s="112">
        <f t="shared" ca="1" si="72"/>
        <v>2.7850919121713613E-2</v>
      </c>
      <c r="J82" s="112">
        <f t="shared" ca="1" si="72"/>
        <v>2.7850919121713613E-2</v>
      </c>
      <c r="K82" s="112">
        <f t="shared" ca="1" si="72"/>
        <v>2.7850919121713613E-2</v>
      </c>
      <c r="L82" s="112">
        <f t="shared" ca="1" si="72"/>
        <v>2.7850919121713613E-2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2.7850919121713613E-2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9.5676045256027228E-2</v>
      </c>
      <c r="D83" s="114">
        <f ca="1">MAX(0,IFERROR(VLOOKUP(MID(CELL("filename",$A$1),FIND("]",CELL("filename",$A$1))+1,255)&amp;$A83,_datainput!$A$1:$AE$345,4+D$1-1990,FALSE),0))</f>
        <v>8.6354061735062798E-2</v>
      </c>
      <c r="E83" s="114">
        <f t="shared" ref="E83:F83" ca="1" si="88">D83-(D83-$G83)/($G$1-D$1)</f>
        <v>8.6766370193833167E-2</v>
      </c>
      <c r="F83" s="114">
        <f t="shared" ca="1" si="88"/>
        <v>8.7178678652603536E-2</v>
      </c>
      <c r="G83" s="111">
        <f ca="1">INDEX(OFFSET(_summary!$T$26,0,MATCH(MID(CELL("filename",$A$1),FIND("]",CELL("filename",$A$1))+1,255),_summary!$U$25:$AI$25,0),140,1),MATCH($A83,_summary!$U$26:$U$54,0))</f>
        <v>8.7590987111373905E-2</v>
      </c>
      <c r="H83" s="112">
        <f t="shared" ref="H83:L98" ca="1" si="89">G83-5*(G83-$M83)/($M$1-G$1)</f>
        <v>8.7590987111373905E-2</v>
      </c>
      <c r="I83" s="112">
        <f t="shared" ca="1" si="89"/>
        <v>8.7590987111373905E-2</v>
      </c>
      <c r="J83" s="112">
        <f t="shared" ca="1" si="89"/>
        <v>8.7590987111373905E-2</v>
      </c>
      <c r="K83" s="112">
        <f t="shared" ca="1" si="89"/>
        <v>8.7590987111373905E-2</v>
      </c>
      <c r="L83" s="112">
        <f t="shared" ca="1" si="89"/>
        <v>8.7590987111373905E-2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8.7590987111373905E-2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7.04219673335445E-2</v>
      </c>
      <c r="D84" s="114">
        <f ca="1">MAX(0,IFERROR(VLOOKUP(MID(CELL("filename",$A$1),FIND("]",CELL("filename",$A$1))+1,255)&amp;$A84,_datainput!$A$1:$AE$345,4+D$1-1990,FALSE),0))</f>
        <v>7.4581954933622172E-2</v>
      </c>
      <c r="E84" s="114">
        <f t="shared" ref="E84:F84" ca="1" si="90">D84-(D84-$G84)/($G$1-D$1)</f>
        <v>6.6455420751346514E-2</v>
      </c>
      <c r="F84" s="114">
        <f t="shared" ca="1" si="90"/>
        <v>5.8328886569070856E-2</v>
      </c>
      <c r="G84" s="111">
        <f ca="1">INDEX(OFFSET(_summary!$T$26,0,MATCH(MID(CELL("filename",$A$1),FIND("]",CELL("filename",$A$1))+1,255),_summary!$U$25:$AI$25,0),140,1),MATCH($A84,_summary!$U$26:$U$54,0))</f>
        <v>5.0202352386795206E-2</v>
      </c>
      <c r="H84" s="112">
        <f t="shared" ca="1" si="89"/>
        <v>5.0202352386795206E-2</v>
      </c>
      <c r="I84" s="112">
        <f t="shared" ca="1" si="89"/>
        <v>5.0202352386795206E-2</v>
      </c>
      <c r="J84" s="112">
        <f t="shared" ca="1" si="89"/>
        <v>5.0202352386795206E-2</v>
      </c>
      <c r="K84" s="112">
        <f t="shared" ca="1" si="89"/>
        <v>5.0202352386795206E-2</v>
      </c>
      <c r="L84" s="112">
        <f t="shared" ca="1" si="89"/>
        <v>5.0202352386795206E-2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5.0202352386795206E-2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0.14461946820155183</v>
      </c>
      <c r="D85" s="114">
        <f ca="1">MAX(0,IFERROR(VLOOKUP(MID(CELL("filename",$A$1),FIND("]",CELL("filename",$A$1))+1,255)&amp;$A85,_datainput!$A$1:$AE$345,4+D$1-1990,FALSE),0))</f>
        <v>0.14338314878675038</v>
      </c>
      <c r="E85" s="114">
        <f t="shared" ref="E85:F85" ca="1" si="91">D85-(D85-$G85)/($G$1-D$1)</f>
        <v>0.1455678093995002</v>
      </c>
      <c r="F85" s="114">
        <f t="shared" ca="1" si="91"/>
        <v>0.14775247001225</v>
      </c>
      <c r="G85" s="111">
        <f ca="1">INDEX(OFFSET(_summary!$T$26,0,MATCH(MID(CELL("filename",$A$1),FIND("]",CELL("filename",$A$1))+1,255),_summary!$U$25:$AI$25,0),140,1),MATCH($A85,_summary!$U$26:$U$54,0))</f>
        <v>0.14993713062499983</v>
      </c>
      <c r="H85" s="112">
        <f t="shared" ca="1" si="89"/>
        <v>0.14993713062499983</v>
      </c>
      <c r="I85" s="112">
        <f t="shared" ca="1" si="89"/>
        <v>0.14993713062499983</v>
      </c>
      <c r="J85" s="112">
        <f t="shared" ca="1" si="89"/>
        <v>0.14993713062499983</v>
      </c>
      <c r="K85" s="112">
        <f t="shared" ca="1" si="89"/>
        <v>0.14993713062499983</v>
      </c>
      <c r="L85" s="112">
        <f t="shared" ca="1" si="89"/>
        <v>0.14993713062499983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0.14993713062499983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0.64011483951228454</v>
      </c>
      <c r="D86" s="114">
        <f ca="1">MAX(0,IFERROR(VLOOKUP(MID(CELL("filename",$A$1),FIND("]",CELL("filename",$A$1))+1,255)&amp;$A86,_datainput!$A$1:$AE$345,4+D$1-1990,FALSE),0))</f>
        <v>0.64646256373601618</v>
      </c>
      <c r="E86" s="114">
        <f t="shared" ref="E86:F86" ca="1" si="92">D86-(D86-$G86)/($G$1-D$1)</f>
        <v>0.64436490814227143</v>
      </c>
      <c r="F86" s="114">
        <f t="shared" ca="1" si="92"/>
        <v>0.64226725254852668</v>
      </c>
      <c r="G86" s="111">
        <f ca="1">INDEX(OFFSET(_summary!$T$26,0,MATCH(MID(CELL("filename",$A$1),FIND("]",CELL("filename",$A$1))+1,255),_summary!$U$25:$AI$25,0),140,1),MATCH($A86,_summary!$U$26:$U$54,0))</f>
        <v>0.64016959695478204</v>
      </c>
      <c r="H86" s="112">
        <f t="shared" ca="1" si="89"/>
        <v>0.64016959695478204</v>
      </c>
      <c r="I86" s="112">
        <f t="shared" ca="1" si="89"/>
        <v>0.64016959695478204</v>
      </c>
      <c r="J86" s="112">
        <f t="shared" ca="1" si="89"/>
        <v>0.64016959695478204</v>
      </c>
      <c r="K86" s="112">
        <f t="shared" ca="1" si="89"/>
        <v>0.64016959695478204</v>
      </c>
      <c r="L86" s="112">
        <f t="shared" ca="1" si="89"/>
        <v>0.64016959695478204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0.64016959695478204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2.6073293661004054E-2</v>
      </c>
      <c r="F87" s="114">
        <f t="shared" ca="1" si="93"/>
        <v>5.2146587322008109E-2</v>
      </c>
      <c r="G87" s="111">
        <f ca="1">INDEX(OFFSET(_summary!$T$26,0,MATCH(MID(CELL("filename",$A$1),FIND("]",CELL("filename",$A$1))+1,255),_summary!$U$25:$AI$25,0),140,1),MATCH($A87,_summary!$U$26:$U$54,0))</f>
        <v>7.8219880983012163E-2</v>
      </c>
      <c r="H87" s="112">
        <f t="shared" ca="1" si="89"/>
        <v>7.8219880983012163E-2</v>
      </c>
      <c r="I87" s="112">
        <f t="shared" ca="1" si="89"/>
        <v>7.8219880983012163E-2</v>
      </c>
      <c r="J87" s="112">
        <f t="shared" ca="1" si="89"/>
        <v>7.8219880983012163E-2</v>
      </c>
      <c r="K87" s="112">
        <f t="shared" ca="1" si="89"/>
        <v>7.8219880983012163E-2</v>
      </c>
      <c r="L87" s="112">
        <f t="shared" ca="1" si="89"/>
        <v>7.8219880983012163E-2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7.8219880983012163E-2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3.7957668507006721E-2</v>
      </c>
      <c r="F88" s="114">
        <f t="shared" ca="1" si="94"/>
        <v>7.5915337014013456E-2</v>
      </c>
      <c r="G88" s="111">
        <f ca="1">INDEX(OFFSET(_summary!$T$26,0,MATCH(MID(CELL("filename",$A$1),FIND("]",CELL("filename",$A$1))+1,255),_summary!$U$25:$AI$25,0),140,1),MATCH($A88,_summary!$U$26:$U$54,0))</f>
        <v>0.11387300552102017</v>
      </c>
      <c r="H88" s="112">
        <f t="shared" ca="1" si="89"/>
        <v>0.11387300552102017</v>
      </c>
      <c r="I88" s="112">
        <f t="shared" ca="1" si="89"/>
        <v>0.11387300552102017</v>
      </c>
      <c r="J88" s="112">
        <f t="shared" ca="1" si="89"/>
        <v>0.11387300552102017</v>
      </c>
      <c r="K88" s="112">
        <f t="shared" ca="1" si="89"/>
        <v>0.11387300552102017</v>
      </c>
      <c r="L88" s="112">
        <f t="shared" ca="1" si="89"/>
        <v>0.11387300552102017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0.11387300552102017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8.8772946581810827E-2</v>
      </c>
      <c r="D89" s="114">
        <f ca="1">MAX(0,IFERROR(VLOOKUP(MID(CELL("filename",$A$1),FIND("]",CELL("filename",$A$1))+1,255)&amp;$A89,_datainput!$A$1:$AE$345,4+D$1-1990,FALSE),0))</f>
        <v>8.8234913081233518E-2</v>
      </c>
      <c r="E89" s="114">
        <f t="shared" ref="E89:F89" ca="1" si="95">D89-(D89-$G89)/($G$1-D$1)</f>
        <v>8.7900924374823261E-2</v>
      </c>
      <c r="F89" s="114">
        <f t="shared" ca="1" si="95"/>
        <v>8.7566935668413004E-2</v>
      </c>
      <c r="G89" s="111">
        <f ca="1">INDEX(OFFSET(_summary!$T$26,0,MATCH(MID(CELL("filename",$A$1),FIND("]",CELL("filename",$A$1))+1,255),_summary!$U$25:$AI$25,0),140,1),MATCH($A89,_summary!$U$26:$U$54,0))</f>
        <v>8.7232946962002761E-2</v>
      </c>
      <c r="H89" s="112">
        <f t="shared" ca="1" si="89"/>
        <v>8.7232946962002761E-2</v>
      </c>
      <c r="I89" s="112">
        <f t="shared" ca="1" si="89"/>
        <v>8.7232946962002761E-2</v>
      </c>
      <c r="J89" s="112">
        <f t="shared" ca="1" si="89"/>
        <v>8.7232946962002761E-2</v>
      </c>
      <c r="K89" s="112">
        <f t="shared" ca="1" si="89"/>
        <v>8.7232946962002761E-2</v>
      </c>
      <c r="L89" s="112">
        <f t="shared" ca="1" si="89"/>
        <v>8.7232946962002761E-2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8.7232946962002761E-2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4.5710179774842749E-2</v>
      </c>
      <c r="D90" s="114">
        <f ca="1">MAX(0,IFERROR(VLOOKUP(MID(CELL("filename",$A$1),FIND("]",CELL("filename",$A$1))+1,255)&amp;$A90,_datainput!$A$1:$AE$345,4+D$1-1990,FALSE),0))</f>
        <v>4.4919566388809638E-2</v>
      </c>
      <c r="E90" s="114">
        <f t="shared" ref="E90:F90" ca="1" si="96">D90-(D90-$G90)/($G$1-D$1)</f>
        <v>4.6496542220009179E-2</v>
      </c>
      <c r="F90" s="114">
        <f t="shared" ca="1" si="96"/>
        <v>4.8073518051208713E-2</v>
      </c>
      <c r="G90" s="111">
        <f ca="1">INDEX(OFFSET(_summary!$T$26,0,MATCH(MID(CELL("filename",$A$1),FIND("]",CELL("filename",$A$1))+1,255),_summary!$U$25:$AI$25,0),140,1),MATCH($A90,_summary!$U$26:$U$54,0))</f>
        <v>4.9650493882408255E-2</v>
      </c>
      <c r="H90" s="112">
        <f t="shared" ca="1" si="89"/>
        <v>4.9650493882408255E-2</v>
      </c>
      <c r="I90" s="112">
        <f t="shared" ca="1" si="89"/>
        <v>4.9650493882408255E-2</v>
      </c>
      <c r="J90" s="112">
        <f t="shared" ca="1" si="89"/>
        <v>4.9650493882408255E-2</v>
      </c>
      <c r="K90" s="112">
        <f t="shared" ca="1" si="89"/>
        <v>4.9650493882408255E-2</v>
      </c>
      <c r="L90" s="112">
        <f t="shared" ca="1" si="89"/>
        <v>4.9650493882408255E-2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4.9650493882408255E-2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0.10807365967961829</v>
      </c>
      <c r="D91" s="114">
        <f ca="1">MAX(0,IFERROR(VLOOKUP(MID(CELL("filename",$A$1),FIND("]",CELL("filename",$A$1))+1,255)&amp;$A91,_datainput!$A$1:$AE$345,4+D$1-1990,FALSE),0))</f>
        <v>0.11031679282340713</v>
      </c>
      <c r="E91" s="114">
        <f t="shared" ref="E91:F91" ca="1" si="97">D91-(D91-$G91)/($G$1-D$1)</f>
        <v>0.10695308110678507</v>
      </c>
      <c r="F91" s="114">
        <f t="shared" ca="1" si="97"/>
        <v>0.10358936939016303</v>
      </c>
      <c r="G91" s="111">
        <f ca="1">INDEX(OFFSET(_summary!$T$26,0,MATCH(MID(CELL("filename",$A$1),FIND("]",CELL("filename",$A$1))+1,255),_summary!$U$25:$AI$25,0),140,1),MATCH($A91,_summary!$U$26:$U$54,0))</f>
        <v>0.10022565767354097</v>
      </c>
      <c r="H91" s="112">
        <f t="shared" ca="1" si="89"/>
        <v>0.10022565767354097</v>
      </c>
      <c r="I91" s="112">
        <f t="shared" ca="1" si="89"/>
        <v>0.10022565767354097</v>
      </c>
      <c r="J91" s="112">
        <f t="shared" ca="1" si="89"/>
        <v>0.10022565767354097</v>
      </c>
      <c r="K91" s="112">
        <f t="shared" ca="1" si="89"/>
        <v>0.10022565767354097</v>
      </c>
      <c r="L91" s="112">
        <f t="shared" ca="1" si="89"/>
        <v>0.10022565767354097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0.10022565767354097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2.4609654692621573E-2</v>
      </c>
      <c r="D92" s="114">
        <f ca="1">MAX(0,IFERROR(VLOOKUP(MID(CELL("filename",$A$1),FIND("]",CELL("filename",$A$1))+1,255)&amp;$A92,_datainput!$A$1:$AE$345,4+D$1-1990,FALSE),0))</f>
        <v>2.5605599406297624E-2</v>
      </c>
      <c r="E92" s="114">
        <f t="shared" ref="E92:F92" ca="1" si="98">D92-(D92-$G92)/($G$1-D$1)</f>
        <v>2.3734073615515626E-2</v>
      </c>
      <c r="F92" s="114">
        <f t="shared" ca="1" si="98"/>
        <v>2.1862547824733625E-2</v>
      </c>
      <c r="G92" s="111">
        <f ca="1">INDEX(OFFSET(_summary!$T$26,0,MATCH(MID(CELL("filename",$A$1),FIND("]",CELL("filename",$A$1))+1,255),_summary!$U$25:$AI$25,0),140,1),MATCH($A92,_summary!$U$26:$U$54,0))</f>
        <v>1.9991022033951627E-2</v>
      </c>
      <c r="H92" s="112">
        <f t="shared" ca="1" si="89"/>
        <v>1.9991022033951627E-2</v>
      </c>
      <c r="I92" s="112">
        <f t="shared" ca="1" si="89"/>
        <v>1.9991022033951627E-2</v>
      </c>
      <c r="J92" s="112">
        <f t="shared" ca="1" si="89"/>
        <v>1.9991022033951627E-2</v>
      </c>
      <c r="K92" s="112">
        <f t="shared" ca="1" si="89"/>
        <v>1.9991022033951627E-2</v>
      </c>
      <c r="L92" s="112">
        <f t="shared" ca="1" si="89"/>
        <v>1.9991022033951627E-2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1.9991022033951627E-2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0.16546320381003154</v>
      </c>
      <c r="D93" s="114">
        <f ca="1">MAX(0,IFERROR(VLOOKUP(MID(CELL("filename",$A$1),FIND("]",CELL("filename",$A$1))+1,255)&amp;$A93,_datainput!$A$1:$AE$345,4+D$1-1990,FALSE),0))</f>
        <v>0.16791917350349805</v>
      </c>
      <c r="E93" s="114">
        <f t="shared" ref="E93:F93" ca="1" si="99">D93-(D93-$G93)/($G$1-D$1)</f>
        <v>0.16091074574836892</v>
      </c>
      <c r="F93" s="114">
        <f t="shared" ca="1" si="99"/>
        <v>0.15390231799323978</v>
      </c>
      <c r="G93" s="111">
        <f ca="1">INDEX(OFFSET(_summary!$T$26,0,MATCH(MID(CELL("filename",$A$1),FIND("]",CELL("filename",$A$1))+1,255),_summary!$U$25:$AI$25,0),140,1),MATCH($A93,_summary!$U$26:$U$54,0))</f>
        <v>0.14689389023811067</v>
      </c>
      <c r="H93" s="112">
        <f t="shared" ca="1" si="89"/>
        <v>0.14689389023811067</v>
      </c>
      <c r="I93" s="112">
        <f t="shared" ca="1" si="89"/>
        <v>0.14689389023811067</v>
      </c>
      <c r="J93" s="112">
        <f t="shared" ca="1" si="89"/>
        <v>0.14689389023811067</v>
      </c>
      <c r="K93" s="112">
        <f t="shared" ca="1" si="89"/>
        <v>0.14689389023811067</v>
      </c>
      <c r="L93" s="112">
        <f t="shared" ca="1" si="89"/>
        <v>0.14689389023811067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0.14689389023811067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6.1878395355672328E-2</v>
      </c>
      <c r="D94" s="114">
        <f ca="1">MAX(0,IFERROR(VLOOKUP(MID(CELL("filename",$A$1),FIND("]",CELL("filename",$A$1))+1,255)&amp;$A94,_datainput!$A$1:$AE$345,4+D$1-1990,FALSE),0))</f>
        <v>6.1987240357448903E-2</v>
      </c>
      <c r="E94" s="114">
        <f t="shared" ref="E94:F94" ca="1" si="100">D94-(D94-$G94)/($G$1-D$1)</f>
        <v>6.1711945094917807E-2</v>
      </c>
      <c r="F94" s="114">
        <f t="shared" ca="1" si="100"/>
        <v>6.1436649832386711E-2</v>
      </c>
      <c r="G94" s="111">
        <f ca="1">INDEX(OFFSET(_summary!$T$26,0,MATCH(MID(CELL("filename",$A$1),FIND("]",CELL("filename",$A$1))+1,255),_summary!$U$25:$AI$25,0),140,1),MATCH($A94,_summary!$U$26:$U$54,0))</f>
        <v>6.1161354569855622E-2</v>
      </c>
      <c r="H94" s="112">
        <f t="shared" ca="1" si="89"/>
        <v>6.1161354569855622E-2</v>
      </c>
      <c r="I94" s="112">
        <f t="shared" ca="1" si="89"/>
        <v>6.1161354569855622E-2</v>
      </c>
      <c r="J94" s="112">
        <f t="shared" ca="1" si="89"/>
        <v>6.1161354569855622E-2</v>
      </c>
      <c r="K94" s="112">
        <f t="shared" ca="1" si="89"/>
        <v>6.1161354569855622E-2</v>
      </c>
      <c r="L94" s="112">
        <f t="shared" ca="1" si="89"/>
        <v>6.1161354569855622E-2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6.1161354569855622E-2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6.3929269471771827E-2</v>
      </c>
      <c r="D95" s="114">
        <f ca="1">MAX(0,IFERROR(VLOOKUP(MID(CELL("filename",$A$1),FIND("]",CELL("filename",$A$1))+1,255)&amp;$A95,_datainput!$A$1:$AE$345,4+D$1-1990,FALSE),0))</f>
        <v>6.203074291800096E-2</v>
      </c>
      <c r="E95" s="114">
        <f t="shared" ref="E95:F95" ca="1" si="102">D95-(D95-$G95)/($G$1-D$1)</f>
        <v>6.1215122862026419E-2</v>
      </c>
      <c r="F95" s="114">
        <f t="shared" ca="1" si="102"/>
        <v>6.0399502806051886E-2</v>
      </c>
      <c r="G95" s="111">
        <f ca="1">INDEX(OFFSET(_summary!$T$26,0,MATCH(MID(CELL("filename",$A$1),FIND("]",CELL("filename",$A$1))+1,255),_summary!$U$25:$AI$25,0),140,1),MATCH($A95,_summary!$U$26:$U$54,0))</f>
        <v>5.9583882750077345E-2</v>
      </c>
      <c r="H95" s="112">
        <f t="shared" ca="1" si="89"/>
        <v>5.9583882750077345E-2</v>
      </c>
      <c r="I95" s="112">
        <f t="shared" ca="1" si="89"/>
        <v>5.9583882750077345E-2</v>
      </c>
      <c r="J95" s="112">
        <f t="shared" ca="1" si="89"/>
        <v>5.9583882750077345E-2</v>
      </c>
      <c r="K95" s="112">
        <f t="shared" ca="1" si="89"/>
        <v>5.9583882750077345E-2</v>
      </c>
      <c r="L95" s="112">
        <f t="shared" ca="1" si="89"/>
        <v>5.9583882750077345E-2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5.9583882750077345E-2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3.2597829858645629E-2</v>
      </c>
      <c r="D96" s="114">
        <f ca="1">MAX(0,IFERROR(VLOOKUP(MID(CELL("filename",$A$1),FIND("]",CELL("filename",$A$1))+1,255)&amp;$A96,_datainput!$A$1:$AE$345,4+D$1-1990,FALSE),0))</f>
        <v>3.276804039851338E-2</v>
      </c>
      <c r="E96" s="114">
        <f t="shared" ref="E96:F96" ca="1" si="103">D96-(D96-$G96)/($G$1-D$1)</f>
        <v>3.3295637868798383E-2</v>
      </c>
      <c r="F96" s="114">
        <f t="shared" ca="1" si="103"/>
        <v>3.3823235339083386E-2</v>
      </c>
      <c r="G96" s="111">
        <f ca="1">INDEX(OFFSET(_summary!$T$26,0,MATCH(MID(CELL("filename",$A$1),FIND("]",CELL("filename",$A$1))+1,255),_summary!$U$25:$AI$25,0),140,1),MATCH($A96,_summary!$U$26:$U$54,0))</f>
        <v>3.435083280936839E-2</v>
      </c>
      <c r="H96" s="112">
        <f t="shared" ca="1" si="89"/>
        <v>3.435083280936839E-2</v>
      </c>
      <c r="I96" s="112">
        <f t="shared" ca="1" si="89"/>
        <v>3.435083280936839E-2</v>
      </c>
      <c r="J96" s="112">
        <f t="shared" ca="1" si="89"/>
        <v>3.435083280936839E-2</v>
      </c>
      <c r="K96" s="112">
        <f t="shared" ca="1" si="89"/>
        <v>3.435083280936839E-2</v>
      </c>
      <c r="L96" s="112">
        <f t="shared" ca="1" si="89"/>
        <v>3.435083280936839E-2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3.435083280936839E-2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0.33369290702750154</v>
      </c>
      <c r="D97" s="114">
        <f ca="1">MAX(0,IFERROR(VLOOKUP(MID(CELL("filename",$A$1),FIND("]",CELL("filename",$A$1))+1,255)&amp;$A97,_datainput!$A$1:$AE$345,4+D$1-1990,FALSE),0))</f>
        <v>0.29491566116468415</v>
      </c>
      <c r="E97" s="114">
        <f t="shared" ref="E97:F97" ca="1" si="104">D97-(D97-$G97)/($G$1-D$1)</f>
        <v>0.30471906590931858</v>
      </c>
      <c r="F97" s="114">
        <f t="shared" ca="1" si="104"/>
        <v>0.314522470653953</v>
      </c>
      <c r="G97" s="111">
        <f ca="1">INDEX(OFFSET(_summary!$T$26,0,MATCH(MID(CELL("filename",$A$1),FIND("]",CELL("filename",$A$1))+1,255),_summary!$U$25:$AI$25,0),140,1),MATCH($A97,_summary!$U$26:$U$54,0))</f>
        <v>0.32432587539858748</v>
      </c>
      <c r="H97" s="112">
        <f t="shared" ca="1" si="89"/>
        <v>0.32432587539858748</v>
      </c>
      <c r="I97" s="112">
        <f t="shared" ca="1" si="89"/>
        <v>0.32432587539858748</v>
      </c>
      <c r="J97" s="112">
        <f t="shared" ca="1" si="89"/>
        <v>0.32432587539858748</v>
      </c>
      <c r="K97" s="112">
        <f t="shared" ca="1" si="89"/>
        <v>0.32432587539858748</v>
      </c>
      <c r="L97" s="112">
        <f t="shared" ca="1" si="89"/>
        <v>0.32432587539858748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0.32432587539858748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0.13290436914589596</v>
      </c>
      <c r="D98" s="114">
        <f ca="1">MAX(0,IFERROR(VLOOKUP(MID(CELL("filename",$A$1),FIND("]",CELL("filename",$A$1))+1,255)&amp;$A98,_datainput!$A$1:$AE$345,4+D$1-1990,FALSE),0))</f>
        <v>0.13393493125587769</v>
      </c>
      <c r="E98" s="114">
        <f t="shared" ref="E98:F98" ca="1" si="105">D98-(D98-$G98)/($G$1-D$1)</f>
        <v>0.13709997371555277</v>
      </c>
      <c r="F98" s="114">
        <f t="shared" ca="1" si="105"/>
        <v>0.14026501617522785</v>
      </c>
      <c r="G98" s="111">
        <f ca="1">INDEX(OFFSET(_summary!$T$26,0,MATCH(MID(CELL("filename",$A$1),FIND("]",CELL("filename",$A$1))+1,255),_summary!$U$25:$AI$25,0),140,1),MATCH($A98,_summary!$U$26:$U$54,0))</f>
        <v>0.14343005863490296</v>
      </c>
      <c r="H98" s="112">
        <f t="shared" ca="1" si="89"/>
        <v>0.14343005863490296</v>
      </c>
      <c r="I98" s="112">
        <f t="shared" ca="1" si="89"/>
        <v>0.14343005863490296</v>
      </c>
      <c r="J98" s="112">
        <f t="shared" ca="1" si="89"/>
        <v>0.14343005863490296</v>
      </c>
      <c r="K98" s="112">
        <f t="shared" ca="1" si="89"/>
        <v>0.14343005863490296</v>
      </c>
      <c r="L98" s="112">
        <f t="shared" ca="1" si="89"/>
        <v>0.14343005863490296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0.14343005863490296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6.5769052394608854E-2</v>
      </c>
      <c r="D99" s="114">
        <f ca="1">MAX(0,IFERROR(VLOOKUP(MID(CELL("filename",$A$1),FIND("]",CELL("filename",$A$1))+1,255)&amp;$A99,_datainput!$A$1:$AE$345,4+D$1-1990,FALSE),0))</f>
        <v>6.5845435492815643E-2</v>
      </c>
      <c r="E99" s="114">
        <f t="shared" ref="E99:F99" ca="1" si="106">D99-(D99-$G99)/($G$1-D$1)</f>
        <v>6.7224349136123976E-2</v>
      </c>
      <c r="F99" s="114">
        <f t="shared" ca="1" si="106"/>
        <v>6.8603262779432309E-2</v>
      </c>
      <c r="G99" s="111">
        <f ca="1">INDEX(OFFSET(_summary!$T$26,0,MATCH(MID(CELL("filename",$A$1),FIND("]",CELL("filename",$A$1))+1,255),_summary!$U$25:$AI$25,0),140,1),MATCH($A99,_summary!$U$26:$U$54,0))</f>
        <v>6.9982176422740641E-2</v>
      </c>
      <c r="H99" s="112">
        <f t="shared" ref="H99:L114" ca="1" si="107">G99-5*(G99-$M99)/($M$1-G$1)</f>
        <v>6.9982176422740641E-2</v>
      </c>
      <c r="I99" s="112">
        <f t="shared" ca="1" si="107"/>
        <v>6.9982176422740641E-2</v>
      </c>
      <c r="J99" s="112">
        <f t="shared" ca="1" si="107"/>
        <v>6.9982176422740641E-2</v>
      </c>
      <c r="K99" s="112">
        <f t="shared" ca="1" si="107"/>
        <v>6.9982176422740641E-2</v>
      </c>
      <c r="L99" s="112">
        <f t="shared" ca="1" si="107"/>
        <v>6.9982176422740641E-2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6.9982176422740641E-2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6.9075678900978432E-2</v>
      </c>
      <c r="D100" s="114">
        <f ca="1">MAX(0,IFERROR(VLOOKUP(MID(CELL("filename",$A$1),FIND("]",CELL("filename",$A$1))+1,255)&amp;$A100,_datainput!$A$1:$AE$345,4+D$1-1990,FALSE),0))</f>
        <v>6.6282911359724847E-2</v>
      </c>
      <c r="E100" s="114">
        <f t="shared" ref="E100:F100" ca="1" si="108">D100-(D100-$G100)/($G$1-D$1)</f>
        <v>5.9542324861496715E-2</v>
      </c>
      <c r="F100" s="114">
        <f t="shared" ca="1" si="108"/>
        <v>5.2801738363268583E-2</v>
      </c>
      <c r="G100" s="111">
        <f ca="1">INDEX(OFFSET(_summary!$T$26,0,MATCH(MID(CELL("filename",$A$1),FIND("]",CELL("filename",$A$1))+1,255),_summary!$U$25:$AI$25,0),140,1),MATCH($A100,_summary!$U$26:$U$54,0))</f>
        <v>4.6061151865040444E-2</v>
      </c>
      <c r="H100" s="112">
        <f t="shared" ca="1" si="107"/>
        <v>4.6061151865040444E-2</v>
      </c>
      <c r="I100" s="112">
        <f t="shared" ca="1" si="107"/>
        <v>4.6061151865040444E-2</v>
      </c>
      <c r="J100" s="112">
        <f t="shared" ca="1" si="107"/>
        <v>4.6061151865040444E-2</v>
      </c>
      <c r="K100" s="112">
        <f t="shared" ca="1" si="107"/>
        <v>4.6061151865040444E-2</v>
      </c>
      <c r="L100" s="112">
        <f t="shared" ca="1" si="107"/>
        <v>4.6061151865040444E-2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4.6061151865040444E-2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2.2947423898365807E-2</v>
      </c>
      <c r="D101" s="114">
        <f ca="1">MAX(0,IFERROR(VLOOKUP(MID(CELL("filename",$A$1),FIND("]",CELL("filename",$A$1))+1,255)&amp;$A101,_datainput!$A$1:$AE$345,4+D$1-1990,FALSE),0))</f>
        <v>2.316765930521757E-2</v>
      </c>
      <c r="E101" s="114">
        <f t="shared" ref="E101:F101" ca="1" si="109">D101-(D101-$G101)/($G$1-D$1)</f>
        <v>2.0549010107055003E-2</v>
      </c>
      <c r="F101" s="114">
        <f t="shared" ca="1" si="109"/>
        <v>1.7930360908892436E-2</v>
      </c>
      <c r="G101" s="111">
        <f ca="1">INDEX(OFFSET(_summary!$T$26,0,MATCH(MID(CELL("filename",$A$1),FIND("]",CELL("filename",$A$1))+1,255),_summary!$U$25:$AI$25,0),140,1),MATCH($A101,_summary!$U$26:$U$54,0))</f>
        <v>1.5311711710729868E-2</v>
      </c>
      <c r="H101" s="112">
        <f t="shared" ca="1" si="107"/>
        <v>1.5311711710729868E-2</v>
      </c>
      <c r="I101" s="112">
        <f t="shared" ca="1" si="107"/>
        <v>1.5311711710729868E-2</v>
      </c>
      <c r="J101" s="112">
        <f t="shared" ca="1" si="107"/>
        <v>1.5311711710729868E-2</v>
      </c>
      <c r="K101" s="112">
        <f t="shared" ca="1" si="107"/>
        <v>1.5311711710729868E-2</v>
      </c>
      <c r="L101" s="112">
        <f t="shared" ca="1" si="107"/>
        <v>1.5311711710729868E-2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1.5311711710729868E-2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8.5731952657594188E-2</v>
      </c>
      <c r="D102" s="114">
        <f ca="1">MAX(0,IFERROR(VLOOKUP(MID(CELL("filename",$A$1),FIND("]",CELL("filename",$A$1))+1,255)&amp;$A102,_datainput!$A$1:$AE$345,4+D$1-1990,FALSE),0))</f>
        <v>9.0463410864224894E-2</v>
      </c>
      <c r="E102" s="114">
        <f t="shared" ref="E102:F102" ca="1" si="110">D102-(D102-$G102)/($G$1-D$1)</f>
        <v>8.4673901433325371E-2</v>
      </c>
      <c r="F102" s="114">
        <f t="shared" ca="1" si="110"/>
        <v>7.8884392002425849E-2</v>
      </c>
      <c r="G102" s="111">
        <f ca="1">INDEX(OFFSET(_summary!$T$26,0,MATCH(MID(CELL("filename",$A$1),FIND("]",CELL("filename",$A$1))+1,255),_summary!$U$25:$AI$25,0),140,1),MATCH($A102,_summary!$U$26:$U$54,0))</f>
        <v>7.3094882571526326E-2</v>
      </c>
      <c r="H102" s="112">
        <f t="shared" ca="1" si="107"/>
        <v>7.3094882571526326E-2</v>
      </c>
      <c r="I102" s="112">
        <f t="shared" ca="1" si="107"/>
        <v>7.3094882571526326E-2</v>
      </c>
      <c r="J102" s="112">
        <f t="shared" ca="1" si="107"/>
        <v>7.3094882571526326E-2</v>
      </c>
      <c r="K102" s="112">
        <f t="shared" ca="1" si="107"/>
        <v>7.3094882571526326E-2</v>
      </c>
      <c r="L102" s="112">
        <f t="shared" ca="1" si="107"/>
        <v>7.3094882571526326E-2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7.3094882571526326E-2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2.0029914145352764E-2</v>
      </c>
      <c r="D103" s="114">
        <f ca="1">MAX(0,IFERROR(VLOOKUP(MID(CELL("filename",$A$1),FIND("]",CELL("filename",$A$1))+1,255)&amp;$A103,_datainput!$A$1:$AE$345,4+D$1-1990,FALSE),0))</f>
        <v>1.9864027268634721E-2</v>
      </c>
      <c r="E103" s="114">
        <f t="shared" ref="E103:F103" ca="1" si="111">D103-(D103-$G103)/($G$1-D$1)</f>
        <v>1.8031136641278134E-2</v>
      </c>
      <c r="F103" s="114">
        <f t="shared" ca="1" si="111"/>
        <v>1.6198246013921547E-2</v>
      </c>
      <c r="G103" s="111">
        <f ca="1">INDEX(OFFSET(_summary!$T$26,0,MATCH(MID(CELL("filename",$A$1),FIND("]",CELL("filename",$A$1))+1,255),_summary!$U$25:$AI$25,0),140,1),MATCH($A103,_summary!$U$26:$U$54,0))</f>
        <v>1.436535538656496E-2</v>
      </c>
      <c r="H103" s="112">
        <f t="shared" ca="1" si="107"/>
        <v>1.436535538656496E-2</v>
      </c>
      <c r="I103" s="112">
        <f t="shared" ca="1" si="107"/>
        <v>1.436535538656496E-2</v>
      </c>
      <c r="J103" s="112">
        <f t="shared" ca="1" si="107"/>
        <v>1.436535538656496E-2</v>
      </c>
      <c r="K103" s="112">
        <f t="shared" ca="1" si="107"/>
        <v>1.436535538656496E-2</v>
      </c>
      <c r="L103" s="112">
        <f t="shared" ca="1" si="107"/>
        <v>1.436535538656496E-2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1.436535538656496E-2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1.4248114139314327E-2</v>
      </c>
      <c r="D104" s="114">
        <f ca="1">MAX(0,IFERROR(VLOOKUP(MID(CELL("filename",$A$1),FIND("]",CELL("filename",$A$1))+1,255)&amp;$A104,_datainput!$A$1:$AE$345,4+D$1-1990,FALSE),0))</f>
        <v>1.1966211904091233E-2</v>
      </c>
      <c r="E104" s="114">
        <f t="shared" ref="E104:F104" ca="1" si="112">D104-(D104-$G104)/($G$1-D$1)</f>
        <v>1.25626439057249E-2</v>
      </c>
      <c r="F104" s="114">
        <f t="shared" ca="1" si="112"/>
        <v>1.3159075907358566E-2</v>
      </c>
      <c r="G104" s="111">
        <f ca="1">INDEX(OFFSET(_summary!$T$26,0,MATCH(MID(CELL("filename",$A$1),FIND("]",CELL("filename",$A$1))+1,255),_summary!$U$25:$AI$25,0),140,1),MATCH($A104,_summary!$U$26:$U$54,0))</f>
        <v>1.3755507908992234E-2</v>
      </c>
      <c r="H104" s="112">
        <f t="shared" ca="1" si="107"/>
        <v>1.3755507908992234E-2</v>
      </c>
      <c r="I104" s="112">
        <f t="shared" ca="1" si="107"/>
        <v>1.3755507908992234E-2</v>
      </c>
      <c r="J104" s="112">
        <f t="shared" ca="1" si="107"/>
        <v>1.3755507908992234E-2</v>
      </c>
      <c r="K104" s="112">
        <f t="shared" ca="1" si="107"/>
        <v>1.3755507908992234E-2</v>
      </c>
      <c r="L104" s="112">
        <f t="shared" ca="1" si="107"/>
        <v>1.3755507908992234E-2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1.3755507908992234E-2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3.4405322071166672E-2</v>
      </c>
      <c r="D105" s="114">
        <f ca="1">MAX(0,IFERROR(VLOOKUP(MID(CELL("filename",$A$1),FIND("]",CELL("filename",$A$1))+1,255)&amp;$A105,_datainput!$A$1:$AE$345,4+D$1-1990,FALSE),0))</f>
        <v>3.4900939862179153E-2</v>
      </c>
      <c r="E105" s="114">
        <f t="shared" ref="E105:F105" ca="1" si="113">D105-(D105-$G105)/($G$1-D$1)</f>
        <v>2.9968402100472413E-2</v>
      </c>
      <c r="F105" s="114">
        <f t="shared" ca="1" si="113"/>
        <v>2.5035864338765673E-2</v>
      </c>
      <c r="G105" s="111">
        <f ca="1">INDEX(OFFSET(_summary!$T$26,0,MATCH(MID(CELL("filename",$A$1),FIND("]",CELL("filename",$A$1))+1,255),_summary!$U$25:$AI$25,0),140,1),MATCH($A105,_summary!$U$26:$U$54,0))</f>
        <v>2.010332657705893E-2</v>
      </c>
      <c r="H105" s="112">
        <f t="shared" ca="1" si="107"/>
        <v>2.010332657705893E-2</v>
      </c>
      <c r="I105" s="112">
        <f t="shared" ca="1" si="107"/>
        <v>2.010332657705893E-2</v>
      </c>
      <c r="J105" s="112">
        <f t="shared" ca="1" si="107"/>
        <v>2.010332657705893E-2</v>
      </c>
      <c r="K105" s="112">
        <f t="shared" ca="1" si="107"/>
        <v>2.010332657705893E-2</v>
      </c>
      <c r="L105" s="112">
        <f t="shared" ca="1" si="107"/>
        <v>2.010332657705893E-2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2.010332657705893E-2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4.4982048408924905E-2</v>
      </c>
      <c r="D106" s="114">
        <f ca="1">MAX(0,IFERROR(VLOOKUP(MID(CELL("filename",$A$1),FIND("]",CELL("filename",$A$1))+1,255)&amp;$A106,_datainput!$A$1:$AE$345,4+D$1-1990,FALSE),0))</f>
        <v>4.3042449674688107E-2</v>
      </c>
      <c r="E106" s="114">
        <f t="shared" ref="E106:F106" ca="1" si="114">D106-(D106-$G106)/($G$1-D$1)</f>
        <v>5.1476238763329664E-2</v>
      </c>
      <c r="F106" s="114">
        <f t="shared" ca="1" si="114"/>
        <v>5.991002785197122E-2</v>
      </c>
      <c r="G106" s="111">
        <f ca="1">INDEX(OFFSET(_summary!$T$26,0,MATCH(MID(CELL("filename",$A$1),FIND("]",CELL("filename",$A$1))+1,255),_summary!$U$25:$AI$25,0),140,1),MATCH($A106,_summary!$U$26:$U$54,0))</f>
        <v>6.8343816940612784E-2</v>
      </c>
      <c r="H106" s="112">
        <f t="shared" ca="1" si="107"/>
        <v>6.8343816940612784E-2</v>
      </c>
      <c r="I106" s="112">
        <f t="shared" ca="1" si="107"/>
        <v>6.8343816940612784E-2</v>
      </c>
      <c r="J106" s="112">
        <f t="shared" ca="1" si="107"/>
        <v>6.8343816940612784E-2</v>
      </c>
      <c r="K106" s="112">
        <f t="shared" ca="1" si="107"/>
        <v>6.8343816940612784E-2</v>
      </c>
      <c r="L106" s="112">
        <f t="shared" ca="1" si="107"/>
        <v>6.8343816940612784E-2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6.8343816940612784E-2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0.24301358336257387</v>
      </c>
      <c r="D107" s="114">
        <f ca="1">MAX(0,IFERROR(VLOOKUP(MID(CELL("filename",$A$1),FIND("]",CELL("filename",$A$1))+1,255)&amp;$A107,_datainput!$A$1:$AE$345,4+D$1-1990,FALSE),0))</f>
        <v>0.24386665363170587</v>
      </c>
      <c r="E107" s="114">
        <f t="shared" ref="E107:F107" ca="1" si="115">D107-(D107-$G107)/($G$1-D$1)</f>
        <v>0.25871032538888478</v>
      </c>
      <c r="F107" s="114">
        <f t="shared" ca="1" si="115"/>
        <v>0.27355399714606371</v>
      </c>
      <c r="G107" s="111">
        <f ca="1">INDEX(OFFSET(_summary!$T$26,0,MATCH(MID(CELL("filename",$A$1),FIND("]",CELL("filename",$A$1))+1,255),_summary!$U$25:$AI$25,0),140,1),MATCH($A107,_summary!$U$26:$U$54,0))</f>
        <v>0.28839766890324264</v>
      </c>
      <c r="H107" s="112">
        <f t="shared" ca="1" si="107"/>
        <v>0.28839766890324264</v>
      </c>
      <c r="I107" s="112">
        <f t="shared" ca="1" si="107"/>
        <v>0.28839766890324264</v>
      </c>
      <c r="J107" s="112">
        <f t="shared" ca="1" si="107"/>
        <v>0.28839766890324264</v>
      </c>
      <c r="K107" s="112">
        <f t="shared" ca="1" si="107"/>
        <v>0.28839766890324264</v>
      </c>
      <c r="L107" s="112">
        <f t="shared" ca="1" si="107"/>
        <v>0.28839766890324264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0.28839766890324264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5.2566951564802747E-2</v>
      </c>
      <c r="D108" s="114">
        <f ca="1">MAX(0,IFERROR(VLOOKUP(MID(CELL("filename",$A$1),FIND("]",CELL("filename",$A$1))+1,255)&amp;$A108,_datainput!$A$1:$AE$345,4+D$1-1990,FALSE),0))</f>
        <v>5.3846103617356048E-2</v>
      </c>
      <c r="E108" s="114">
        <f t="shared" ref="E108:F108" ca="1" si="116">D108-(D108-$G108)/($G$1-D$1)</f>
        <v>5.0387245529669202E-2</v>
      </c>
      <c r="F108" s="114">
        <f t="shared" ca="1" si="116"/>
        <v>4.6928387441982355E-2</v>
      </c>
      <c r="G108" s="111">
        <f ca="1">INDEX(OFFSET(_summary!$T$26,0,MATCH(MID(CELL("filename",$A$1),FIND("]",CELL("filename",$A$1))+1,255),_summary!$U$25:$AI$25,0),140,1),MATCH($A108,_summary!$U$26:$U$54,0))</f>
        <v>4.3469529354295502E-2</v>
      </c>
      <c r="H108" s="112">
        <f t="shared" ca="1" si="107"/>
        <v>4.3469529354295502E-2</v>
      </c>
      <c r="I108" s="112">
        <f t="shared" ca="1" si="107"/>
        <v>4.3469529354295502E-2</v>
      </c>
      <c r="J108" s="112">
        <f t="shared" ca="1" si="107"/>
        <v>4.3469529354295502E-2</v>
      </c>
      <c r="K108" s="112">
        <f t="shared" ca="1" si="107"/>
        <v>4.3469529354295502E-2</v>
      </c>
      <c r="L108" s="112">
        <f t="shared" ca="1" si="107"/>
        <v>4.3469529354295502E-2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4.3469529354295502E-2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2.0197859112946095E-2</v>
      </c>
      <c r="D109" s="114">
        <f ca="1">MAX(0,IFERROR(VLOOKUP(MID(CELL("filename",$A$1),FIND("]",CELL("filename",$A$1))+1,255)&amp;$A109,_datainput!$A$1:$AE$345,4+D$1-1990,FALSE),0))</f>
        <v>2.027858613568086E-2</v>
      </c>
      <c r="E109" s="114">
        <f t="shared" ref="E109:F109" ca="1" si="117">D109-(D109-$G109)/($G$1-D$1)</f>
        <v>1.9124090129377054E-2</v>
      </c>
      <c r="F109" s="114">
        <f t="shared" ca="1" si="117"/>
        <v>1.7969594123073248E-2</v>
      </c>
      <c r="G109" s="111">
        <f ca="1">INDEX(OFFSET(_summary!$T$26,0,MATCH(MID(CELL("filename",$A$1),FIND("]",CELL("filename",$A$1))+1,255),_summary!$U$25:$AI$25,0),140,1),MATCH($A109,_summary!$U$26:$U$54,0))</f>
        <v>1.6815098116769442E-2</v>
      </c>
      <c r="H109" s="112">
        <f t="shared" ca="1" si="107"/>
        <v>1.6815098116769442E-2</v>
      </c>
      <c r="I109" s="112">
        <f t="shared" ca="1" si="107"/>
        <v>1.6815098116769442E-2</v>
      </c>
      <c r="J109" s="112">
        <f t="shared" ca="1" si="107"/>
        <v>1.6815098116769442E-2</v>
      </c>
      <c r="K109" s="112">
        <f t="shared" ca="1" si="107"/>
        <v>1.6815098116769442E-2</v>
      </c>
      <c r="L109" s="112">
        <f t="shared" ca="1" si="107"/>
        <v>1.6815098116769442E-2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1.6815098116769442E-2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3.6599707333285054E-2</v>
      </c>
      <c r="D110" s="114">
        <f ca="1">MAX(0,IFERROR(VLOOKUP(MID(CELL("filename",$A$1),FIND("]",CELL("filename",$A$1))+1,255)&amp;$A110,_datainput!$A$1:$AE$345,4+D$1-1990,FALSE),0))</f>
        <v>3.5744808679270525E-2</v>
      </c>
      <c r="E110" s="114">
        <f t="shared" ref="E110:F110" ca="1" si="118">D110-(D110-$G110)/($G$1-D$1)</f>
        <v>3.5008101468464184E-2</v>
      </c>
      <c r="F110" s="114">
        <f t="shared" ca="1" si="118"/>
        <v>3.4271394257657843E-2</v>
      </c>
      <c r="G110" s="111">
        <f ca="1">INDEX(OFFSET(_summary!$T$26,0,MATCH(MID(CELL("filename",$A$1),FIND("]",CELL("filename",$A$1))+1,255),_summary!$U$25:$AI$25,0),140,1),MATCH($A110,_summary!$U$26:$U$54,0))</f>
        <v>3.3534687046851502E-2</v>
      </c>
      <c r="H110" s="112">
        <f t="shared" ca="1" si="107"/>
        <v>3.3534687046851502E-2</v>
      </c>
      <c r="I110" s="112">
        <f t="shared" ca="1" si="107"/>
        <v>3.3534687046851502E-2</v>
      </c>
      <c r="J110" s="112">
        <f t="shared" ca="1" si="107"/>
        <v>3.3534687046851502E-2</v>
      </c>
      <c r="K110" s="112">
        <f t="shared" ca="1" si="107"/>
        <v>3.3534687046851502E-2</v>
      </c>
      <c r="L110" s="112">
        <f t="shared" ca="1" si="107"/>
        <v>3.3534687046851502E-2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3.3534687046851502E-2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3.594193886412865E-2</v>
      </c>
      <c r="D111" s="114">
        <f ca="1">MAX(0,IFERROR(VLOOKUP(MID(CELL("filename",$A$1),FIND("]",CELL("filename",$A$1))+1,255)&amp;$A111,_datainput!$A$1:$AE$345,4+D$1-1990,FALSE),0))</f>
        <v>3.6202111361059004E-2</v>
      </c>
      <c r="E111" s="114">
        <f t="shared" ref="E111:F111" ca="1" si="119">D111-(D111-$G111)/($G$1-D$1)</f>
        <v>3.3418380614610541E-2</v>
      </c>
      <c r="F111" s="114">
        <f t="shared" ca="1" si="119"/>
        <v>3.0634649868162077E-2</v>
      </c>
      <c r="G111" s="111">
        <f ca="1">INDEX(OFFSET(_summary!$T$26,0,MATCH(MID(CELL("filename",$A$1),FIND("]",CELL("filename",$A$1))+1,255),_summary!$U$25:$AI$25,0),140,1),MATCH($A111,_summary!$U$26:$U$54,0))</f>
        <v>2.7850919121713613E-2</v>
      </c>
      <c r="H111" s="112">
        <f t="shared" ca="1" si="107"/>
        <v>2.7850919121713613E-2</v>
      </c>
      <c r="I111" s="112">
        <f t="shared" ca="1" si="107"/>
        <v>2.7850919121713613E-2</v>
      </c>
      <c r="J111" s="112">
        <f t="shared" ca="1" si="107"/>
        <v>2.7850919121713613E-2</v>
      </c>
      <c r="K111" s="112">
        <f t="shared" ca="1" si="107"/>
        <v>2.7850919121713613E-2</v>
      </c>
      <c r="L111" s="112">
        <f t="shared" ca="1" si="107"/>
        <v>2.7850919121713613E-2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2.7850919121713613E-2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9.5676045256027228E-2</v>
      </c>
      <c r="D112" s="114">
        <f ca="1">MAX(0,IFERROR(VLOOKUP(MID(CELL("filename",$A$1),FIND("]",CELL("filename",$A$1))+1,255)&amp;$A112,_datainput!$A$1:$AE$345,4+D$1-1990,FALSE),0))</f>
        <v>8.6354061735062798E-2</v>
      </c>
      <c r="E112" s="114">
        <f t="shared" ref="E112:F112" ca="1" si="120">D112-(D112-$G112)/($G$1-D$1)</f>
        <v>8.6766370193833167E-2</v>
      </c>
      <c r="F112" s="114">
        <f t="shared" ca="1" si="120"/>
        <v>8.7178678652603536E-2</v>
      </c>
      <c r="G112" s="111">
        <f ca="1">INDEX(OFFSET(_summary!$T$26,0,MATCH(MID(CELL("filename",$A$1),FIND("]",CELL("filename",$A$1))+1,255),_summary!$U$25:$AI$25,0),140,1),MATCH($A112,_summary!$U$26:$U$54,0))</f>
        <v>8.7590987111373905E-2</v>
      </c>
      <c r="H112" s="112">
        <f t="shared" ca="1" si="107"/>
        <v>8.7590987111373905E-2</v>
      </c>
      <c r="I112" s="112">
        <f t="shared" ca="1" si="107"/>
        <v>8.7590987111373905E-2</v>
      </c>
      <c r="J112" s="112">
        <f t="shared" ca="1" si="107"/>
        <v>8.7590987111373905E-2</v>
      </c>
      <c r="K112" s="112">
        <f t="shared" ca="1" si="107"/>
        <v>8.7590987111373905E-2</v>
      </c>
      <c r="L112" s="112">
        <f t="shared" ca="1" si="107"/>
        <v>8.7590987111373905E-2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8.7590987111373905E-2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7.04219673335445E-2</v>
      </c>
      <c r="D113" s="114">
        <f ca="1">MAX(0,IFERROR(VLOOKUP(MID(CELL("filename",$A$1),FIND("]",CELL("filename",$A$1))+1,255)&amp;$A113,_datainput!$A$1:$AE$345,4+D$1-1990,FALSE),0))</f>
        <v>7.4581954933622172E-2</v>
      </c>
      <c r="E113" s="114">
        <f t="shared" ref="E113:F113" ca="1" si="121">D113-(D113-$G113)/($G$1-D$1)</f>
        <v>6.6455420751346514E-2</v>
      </c>
      <c r="F113" s="114">
        <f t="shared" ca="1" si="121"/>
        <v>5.8328886569070856E-2</v>
      </c>
      <c r="G113" s="111">
        <f ca="1">INDEX(OFFSET(_summary!$T$26,0,MATCH(MID(CELL("filename",$A$1),FIND("]",CELL("filename",$A$1))+1,255),_summary!$U$25:$AI$25,0),140,1),MATCH($A113,_summary!$U$26:$U$54,0))</f>
        <v>5.0202352386795206E-2</v>
      </c>
      <c r="H113" s="112">
        <f t="shared" ca="1" si="107"/>
        <v>5.0202352386795206E-2</v>
      </c>
      <c r="I113" s="112">
        <f t="shared" ca="1" si="107"/>
        <v>5.0202352386795206E-2</v>
      </c>
      <c r="J113" s="112">
        <f t="shared" ca="1" si="107"/>
        <v>5.0202352386795206E-2</v>
      </c>
      <c r="K113" s="112">
        <f t="shared" ca="1" si="107"/>
        <v>5.0202352386795206E-2</v>
      </c>
      <c r="L113" s="112">
        <f t="shared" ca="1" si="107"/>
        <v>5.0202352386795206E-2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5.0202352386795206E-2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0.14461946820155183</v>
      </c>
      <c r="D114" s="114">
        <f ca="1">MAX(0,IFERROR(VLOOKUP(MID(CELL("filename",$A$1),FIND("]",CELL("filename",$A$1))+1,255)&amp;$A114,_datainput!$A$1:$AE$345,4+D$1-1990,FALSE),0))</f>
        <v>0.14338314878675038</v>
      </c>
      <c r="E114" s="114">
        <f t="shared" ref="E114:F114" ca="1" si="122">D114-(D114-$G114)/($G$1-D$1)</f>
        <v>0.1455678093995002</v>
      </c>
      <c r="F114" s="114">
        <f t="shared" ca="1" si="122"/>
        <v>0.14775247001225</v>
      </c>
      <c r="G114" s="111">
        <f ca="1">INDEX(OFFSET(_summary!$T$26,0,MATCH(MID(CELL("filename",$A$1),FIND("]",CELL("filename",$A$1))+1,255),_summary!$U$25:$AI$25,0),140,1),MATCH($A114,_summary!$U$26:$U$54,0))</f>
        <v>0.14993713062499983</v>
      </c>
      <c r="H114" s="112">
        <f t="shared" ca="1" si="107"/>
        <v>0.14993713062499983</v>
      </c>
      <c r="I114" s="112">
        <f t="shared" ca="1" si="107"/>
        <v>0.14993713062499983</v>
      </c>
      <c r="J114" s="112">
        <f t="shared" ca="1" si="107"/>
        <v>0.14993713062499983</v>
      </c>
      <c r="K114" s="112">
        <f t="shared" ca="1" si="107"/>
        <v>0.14993713062499983</v>
      </c>
      <c r="L114" s="112">
        <f t="shared" ca="1" si="107"/>
        <v>0.14993713062499983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0.14993713062499983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0.64011483951228454</v>
      </c>
      <c r="D115" s="114">
        <f ca="1">MAX(0,IFERROR(VLOOKUP(MID(CELL("filename",$A$1),FIND("]",CELL("filename",$A$1))+1,255)&amp;$A115,_datainput!$A$1:$AE$345,4+D$1-1990,FALSE),0))</f>
        <v>0.64646256373601618</v>
      </c>
      <c r="E115" s="114">
        <f t="shared" ref="E115:F115" ca="1" si="123">D115-(D115-$G115)/($G$1-D$1)</f>
        <v>0.64436490814227143</v>
      </c>
      <c r="F115" s="114">
        <f t="shared" ca="1" si="123"/>
        <v>0.64226725254852668</v>
      </c>
      <c r="G115" s="111">
        <f ca="1">INDEX(OFFSET(_summary!$T$26,0,MATCH(MID(CELL("filename",$A$1),FIND("]",CELL("filename",$A$1))+1,255),_summary!$U$25:$AI$25,0),140,1),MATCH($A115,_summary!$U$26:$U$54,0))</f>
        <v>0.64016959695478204</v>
      </c>
      <c r="H115" s="112">
        <f t="shared" ref="H115:L117" ca="1" si="124">G115-5*(G115-$M115)/($M$1-G$1)</f>
        <v>0.64016959695478204</v>
      </c>
      <c r="I115" s="112">
        <f t="shared" ca="1" si="124"/>
        <v>0.64016959695478204</v>
      </c>
      <c r="J115" s="112">
        <f t="shared" ca="1" si="124"/>
        <v>0.64016959695478204</v>
      </c>
      <c r="K115" s="112">
        <f t="shared" ca="1" si="124"/>
        <v>0.64016959695478204</v>
      </c>
      <c r="L115" s="112">
        <f t="shared" ca="1" si="124"/>
        <v>0.64016959695478204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0.64016959695478204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2.6073293661004054E-2</v>
      </c>
      <c r="F116" s="114">
        <f t="shared" ca="1" si="125"/>
        <v>5.2146587322008109E-2</v>
      </c>
      <c r="G116" s="111">
        <f ca="1">INDEX(OFFSET(_summary!$T$26,0,MATCH(MID(CELL("filename",$A$1),FIND("]",CELL("filename",$A$1))+1,255),_summary!$U$25:$AI$25,0),140,1),MATCH($A116,_summary!$U$26:$U$54,0))</f>
        <v>7.8219880983012163E-2</v>
      </c>
      <c r="H116" s="112">
        <f t="shared" ca="1" si="124"/>
        <v>7.8219880983012163E-2</v>
      </c>
      <c r="I116" s="112">
        <f t="shared" ca="1" si="124"/>
        <v>7.8219880983012163E-2</v>
      </c>
      <c r="J116" s="112">
        <f t="shared" ca="1" si="124"/>
        <v>7.8219880983012163E-2</v>
      </c>
      <c r="K116" s="112">
        <f t="shared" ca="1" si="124"/>
        <v>7.8219880983012163E-2</v>
      </c>
      <c r="L116" s="112">
        <f t="shared" ca="1" si="124"/>
        <v>7.8219880983012163E-2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7.8219880983012163E-2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3.7957668507006721E-2</v>
      </c>
      <c r="F117" s="114">
        <f t="shared" ca="1" si="126"/>
        <v>7.5915337014013456E-2</v>
      </c>
      <c r="G117" s="111">
        <f ca="1">INDEX(OFFSET(_summary!$T$26,0,MATCH(MID(CELL("filename",$A$1),FIND("]",CELL("filename",$A$1))+1,255),_summary!$U$25:$AI$25,0),140,1),MATCH($A117,_summary!$U$26:$U$54,0))</f>
        <v>0.11387300552102017</v>
      </c>
      <c r="H117" s="112">
        <f t="shared" ca="1" si="124"/>
        <v>0.11387300552102017</v>
      </c>
      <c r="I117" s="112">
        <f t="shared" ca="1" si="124"/>
        <v>0.11387300552102017</v>
      </c>
      <c r="J117" s="112">
        <f t="shared" ca="1" si="124"/>
        <v>0.11387300552102017</v>
      </c>
      <c r="K117" s="112">
        <f t="shared" ca="1" si="124"/>
        <v>0.11387300552102017</v>
      </c>
      <c r="L117" s="112">
        <f t="shared" ca="1" si="124"/>
        <v>0.11387300552102017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0.11387300552102017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P17" sqref="P1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4.8474686472780893E-4</v>
      </c>
      <c r="I2" s="112">
        <f t="shared" ref="I2:L2" ca="1" si="0">H2-5*(H2-$M2)/($M$1-H$1)</f>
        <v>9.6949372945561785E-4</v>
      </c>
      <c r="J2" s="112">
        <f t="shared" ca="1" si="0"/>
        <v>1.4542405941834267E-3</v>
      </c>
      <c r="K2" s="112">
        <f t="shared" ca="1" si="0"/>
        <v>1.9389874589112357E-3</v>
      </c>
      <c r="L2" s="112">
        <f t="shared" ca="1" si="0"/>
        <v>2.4237343236390447E-3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2.9084811883668535E-3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8.3334844277555161E-4</v>
      </c>
      <c r="I3" s="112">
        <f t="shared" ca="1" si="2"/>
        <v>1.666696885551103E-3</v>
      </c>
      <c r="J3" s="112">
        <f t="shared" ca="1" si="2"/>
        <v>2.5000453283266543E-3</v>
      </c>
      <c r="K3" s="112">
        <f t="shared" ca="1" si="2"/>
        <v>3.333393771102206E-3</v>
      </c>
      <c r="L3" s="112">
        <f t="shared" ca="1" si="2"/>
        <v>4.1667422138777577E-3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5.0000906566533094E-3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6.7743865357977791E-4</v>
      </c>
      <c r="I4" s="112">
        <f t="shared" ca="1" si="2"/>
        <v>1.354877307159556E-3</v>
      </c>
      <c r="J4" s="112">
        <f t="shared" ca="1" si="2"/>
        <v>2.0323159607393338E-3</v>
      </c>
      <c r="K4" s="112">
        <f t="shared" ca="1" si="2"/>
        <v>2.7097546143191116E-3</v>
      </c>
      <c r="L4" s="112">
        <f t="shared" ca="1" si="2"/>
        <v>3.3871932678988899E-3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4.0646319214786676E-3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2.2749474538078112E-4</v>
      </c>
      <c r="I5" s="112">
        <f t="shared" ca="1" si="2"/>
        <v>4.5498949076156229E-4</v>
      </c>
      <c r="J5" s="112">
        <f t="shared" ca="1" si="2"/>
        <v>6.8248423614234344E-4</v>
      </c>
      <c r="K5" s="112">
        <f t="shared" ca="1" si="2"/>
        <v>9.0997898152312458E-4</v>
      </c>
      <c r="L5" s="112">
        <f t="shared" ca="1" si="2"/>
        <v>1.1374737269039057E-3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1.3649684722846869E-3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9.1061396100413261E-4</v>
      </c>
      <c r="I6" s="112">
        <f t="shared" ca="1" si="2"/>
        <v>1.8212279220082652E-3</v>
      </c>
      <c r="J6" s="112">
        <f t="shared" ca="1" si="2"/>
        <v>2.7318418830123981E-3</v>
      </c>
      <c r="K6" s="112">
        <f t="shared" ca="1" si="2"/>
        <v>3.6424558440165304E-3</v>
      </c>
      <c r="L6" s="112">
        <f t="shared" ca="1" si="2"/>
        <v>4.5530698050206628E-3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5.4636837660247952E-3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1.0066741494592537E-3</v>
      </c>
      <c r="I7" s="112">
        <f t="shared" ca="1" si="2"/>
        <v>2.0133482989185074E-3</v>
      </c>
      <c r="J7" s="112">
        <f t="shared" ca="1" si="2"/>
        <v>3.0200224483777614E-3</v>
      </c>
      <c r="K7" s="112">
        <f t="shared" ca="1" si="2"/>
        <v>4.0266965978370149E-3</v>
      </c>
      <c r="L7" s="112">
        <f t="shared" ca="1" si="2"/>
        <v>5.0333707472962688E-3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6.0400448967555228E-3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3.8205885841458524E-4</v>
      </c>
      <c r="I8" s="112">
        <f t="shared" ca="1" si="2"/>
        <v>7.6411771682917049E-4</v>
      </c>
      <c r="J8" s="112">
        <f t="shared" ca="1" si="2"/>
        <v>1.1461765752437557E-3</v>
      </c>
      <c r="K8" s="112">
        <f t="shared" ca="1" si="2"/>
        <v>1.528235433658341E-3</v>
      </c>
      <c r="L8" s="112">
        <f t="shared" ca="1" si="2"/>
        <v>1.9102942920729261E-3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2.2923531504875114E-3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1.5933850740374481E-4</v>
      </c>
      <c r="I9" s="112">
        <f t="shared" ca="1" si="2"/>
        <v>3.1867701480748961E-4</v>
      </c>
      <c r="J9" s="112">
        <f t="shared" ca="1" si="2"/>
        <v>4.7801552221123447E-4</v>
      </c>
      <c r="K9" s="112">
        <f t="shared" ca="1" si="2"/>
        <v>6.3735402961497922E-4</v>
      </c>
      <c r="L9" s="112">
        <f t="shared" ca="1" si="2"/>
        <v>7.9669253701872408E-4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9.5603104442246894E-4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2.2588895486560823E-4</v>
      </c>
      <c r="I10" s="112">
        <f t="shared" ca="1" si="2"/>
        <v>4.5177790973121646E-4</v>
      </c>
      <c r="J10" s="112">
        <f t="shared" ca="1" si="2"/>
        <v>6.7766686459682464E-4</v>
      </c>
      <c r="K10" s="112">
        <f t="shared" ca="1" si="2"/>
        <v>9.0355581946243292E-4</v>
      </c>
      <c r="L10" s="112">
        <f t="shared" ca="1" si="2"/>
        <v>1.1294447743280412E-3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1.3553337291936495E-3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4.6574016614422844E-4</v>
      </c>
      <c r="I11" s="112">
        <f t="shared" ca="1" si="2"/>
        <v>9.3148033228845689E-4</v>
      </c>
      <c r="J11" s="112">
        <f t="shared" ca="1" si="2"/>
        <v>1.3972204984326853E-3</v>
      </c>
      <c r="K11" s="112">
        <f t="shared" ca="1" si="2"/>
        <v>1.8629606645769138E-3</v>
      </c>
      <c r="L11" s="112">
        <f t="shared" ca="1" si="2"/>
        <v>2.3287008307211424E-3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2.7944409968653707E-3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7.3830198840986949E-4</v>
      </c>
      <c r="I12" s="112">
        <f t="shared" ca="1" si="2"/>
        <v>1.4766039768197392E-3</v>
      </c>
      <c r="J12" s="112">
        <f t="shared" ca="1" si="2"/>
        <v>2.2149059652296086E-3</v>
      </c>
      <c r="K12" s="112">
        <f t="shared" ca="1" si="2"/>
        <v>2.9532079536394779E-3</v>
      </c>
      <c r="L12" s="112">
        <f t="shared" ca="1" si="2"/>
        <v>3.6915099420493473E-3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4.4298119304592171E-3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6.3536958088454738E-4</v>
      </c>
      <c r="I13" s="112">
        <f t="shared" ca="1" si="2"/>
        <v>1.270739161769095E-3</v>
      </c>
      <c r="J13" s="112">
        <f t="shared" ca="1" si="2"/>
        <v>1.9061087426536422E-3</v>
      </c>
      <c r="K13" s="112">
        <f t="shared" ca="1" si="2"/>
        <v>2.5414783235381895E-3</v>
      </c>
      <c r="L13" s="112">
        <f t="shared" ca="1" si="2"/>
        <v>3.1768479044227372E-3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3.8122174853072845E-3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4.1502287013468411E-4</v>
      </c>
      <c r="I14" s="112">
        <f t="shared" ca="1" si="2"/>
        <v>8.3004574026936822E-4</v>
      </c>
      <c r="J14" s="112">
        <f t="shared" ca="1" si="2"/>
        <v>1.2450686104040524E-3</v>
      </c>
      <c r="K14" s="112">
        <f t="shared" ca="1" si="2"/>
        <v>1.6600914805387364E-3</v>
      </c>
      <c r="L14" s="112">
        <f t="shared" ca="1" si="2"/>
        <v>2.0751143506734207E-3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2.4901372208081048E-3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1.5715191981917848E-3</v>
      </c>
      <c r="I15" s="112">
        <f t="shared" ca="1" si="2"/>
        <v>3.1430383963835691E-3</v>
      </c>
      <c r="J15" s="112">
        <f t="shared" ca="1" si="2"/>
        <v>4.7145575945753537E-3</v>
      </c>
      <c r="K15" s="112">
        <f t="shared" ca="1" si="2"/>
        <v>6.2860767927671382E-3</v>
      </c>
      <c r="L15" s="112">
        <f t="shared" ca="1" si="2"/>
        <v>7.8575959909589228E-3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9.4291151891507073E-3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4.8151457088032305E-4</v>
      </c>
      <c r="I16" s="112">
        <f t="shared" ca="1" si="2"/>
        <v>9.6302914176064609E-4</v>
      </c>
      <c r="J16" s="112">
        <f t="shared" ca="1" si="2"/>
        <v>1.4445437126409692E-3</v>
      </c>
      <c r="K16" s="112">
        <f t="shared" ca="1" si="2"/>
        <v>1.9260582835212922E-3</v>
      </c>
      <c r="L16" s="112">
        <f t="shared" ca="1" si="2"/>
        <v>2.4075728544016152E-3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2.8890874252819384E-3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2.0174855820494735E-4</v>
      </c>
      <c r="I17" s="112">
        <f t="shared" ca="1" si="2"/>
        <v>4.0349711640989469E-4</v>
      </c>
      <c r="J17" s="112">
        <f t="shared" ca="1" si="2"/>
        <v>6.0524567461484199E-4</v>
      </c>
      <c r="K17" s="112">
        <f t="shared" ca="1" si="2"/>
        <v>8.0699423281978939E-4</v>
      </c>
      <c r="L17" s="112">
        <f t="shared" ca="1" si="2"/>
        <v>1.0087427910247368E-3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1.210491349229684E-3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4.5832186710510189E-4</v>
      </c>
      <c r="I18" s="112">
        <f t="shared" ca="1" si="2"/>
        <v>9.1664373421020389E-4</v>
      </c>
      <c r="J18" s="112">
        <f t="shared" ca="1" si="2"/>
        <v>1.3749656013153058E-3</v>
      </c>
      <c r="K18" s="112">
        <f t="shared" ca="1" si="2"/>
        <v>1.8332874684204078E-3</v>
      </c>
      <c r="L18" s="112">
        <f t="shared" ca="1" si="2"/>
        <v>2.2916093355255097E-3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2.7499312026306117E-3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8.1919734534461372E-4</v>
      </c>
      <c r="I19" s="112">
        <f t="shared" ca="1" si="19"/>
        <v>1.6383946906892276E-3</v>
      </c>
      <c r="J19" s="112">
        <f t="shared" ca="1" si="19"/>
        <v>2.4575920360338415E-3</v>
      </c>
      <c r="K19" s="112">
        <f t="shared" ca="1" si="19"/>
        <v>3.2767893813784553E-3</v>
      </c>
      <c r="L19" s="112">
        <f t="shared" ca="1" si="19"/>
        <v>4.0959867267230691E-3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4.9151840720676829E-3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4.5359069005524556E-4</v>
      </c>
      <c r="I20" s="112">
        <f t="shared" ca="1" si="19"/>
        <v>9.0718138011049111E-4</v>
      </c>
      <c r="J20" s="112">
        <f t="shared" ca="1" si="19"/>
        <v>1.3607720701657366E-3</v>
      </c>
      <c r="K20" s="112">
        <f t="shared" ca="1" si="19"/>
        <v>1.8143627602209822E-3</v>
      </c>
      <c r="L20" s="112">
        <f t="shared" ca="1" si="19"/>
        <v>2.2679534502762278E-3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2.7215441403314732E-3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5.6601716726655687E-4</v>
      </c>
      <c r="I21" s="112">
        <f t="shared" ca="1" si="19"/>
        <v>1.1320343345331137E-3</v>
      </c>
      <c r="J21" s="112">
        <f t="shared" ca="1" si="19"/>
        <v>1.6980515017996705E-3</v>
      </c>
      <c r="K21" s="112">
        <f t="shared" ca="1" si="19"/>
        <v>2.2640686690662275E-3</v>
      </c>
      <c r="L21" s="112">
        <f t="shared" ca="1" si="19"/>
        <v>2.8300858363327843E-3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3.396103003599341E-3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2.0922217792004806E-3</v>
      </c>
      <c r="I22" s="112">
        <f t="shared" ca="1" si="19"/>
        <v>4.1844435584009621E-3</v>
      </c>
      <c r="J22" s="112">
        <f t="shared" ca="1" si="19"/>
        <v>6.2766653376014423E-3</v>
      </c>
      <c r="K22" s="112">
        <f t="shared" ca="1" si="19"/>
        <v>8.3688871168019225E-3</v>
      </c>
      <c r="L22" s="112">
        <f t="shared" ca="1" si="19"/>
        <v>1.0461108896002404E-2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1.2553330675202885E-2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1.7823369688804987E-4</v>
      </c>
      <c r="I23" s="112">
        <f t="shared" ca="1" si="19"/>
        <v>3.5646739377609974E-4</v>
      </c>
      <c r="J23" s="112">
        <f t="shared" ca="1" si="19"/>
        <v>5.3470109066414964E-4</v>
      </c>
      <c r="K23" s="112">
        <f t="shared" ca="1" si="19"/>
        <v>7.1293478755219948E-4</v>
      </c>
      <c r="L23" s="112">
        <f t="shared" ca="1" si="19"/>
        <v>8.9116848444024933E-4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1.0694021813282993E-3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2.7997286398691171E-4</v>
      </c>
      <c r="I24" s="112">
        <f t="shared" ca="1" si="19"/>
        <v>5.5994572797382343E-4</v>
      </c>
      <c r="J24" s="112">
        <f t="shared" ca="1" si="19"/>
        <v>8.3991859196073525E-4</v>
      </c>
      <c r="K24" s="112">
        <f t="shared" ca="1" si="19"/>
        <v>1.1198914559476469E-3</v>
      </c>
      <c r="L24" s="112">
        <f t="shared" ca="1" si="19"/>
        <v>1.3998643199345587E-3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1.6798371839214705E-3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6.3237909213451613E-4</v>
      </c>
      <c r="I25" s="112">
        <f t="shared" ca="1" si="19"/>
        <v>1.2647581842690323E-3</v>
      </c>
      <c r="J25" s="112">
        <f t="shared" ca="1" si="19"/>
        <v>1.8971372764035484E-3</v>
      </c>
      <c r="K25" s="112">
        <f t="shared" ca="1" si="19"/>
        <v>2.5295163685380645E-3</v>
      </c>
      <c r="L25" s="112">
        <f t="shared" ca="1" si="19"/>
        <v>3.1618954606725804E-3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3.7942745528070968E-3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3.0019479391856229E-4</v>
      </c>
      <c r="I26" s="112">
        <f t="shared" ca="1" si="19"/>
        <v>6.0038958783712457E-4</v>
      </c>
      <c r="J26" s="112">
        <f t="shared" ca="1" si="19"/>
        <v>9.0058438175568691E-4</v>
      </c>
      <c r="K26" s="112">
        <f t="shared" ca="1" si="19"/>
        <v>1.2007791756742491E-3</v>
      </c>
      <c r="L26" s="112">
        <f t="shared" ca="1" si="19"/>
        <v>1.5009739695928115E-3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1.8011687635113738E-3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4.8349274114136282E-4</v>
      </c>
      <c r="I27" s="112">
        <f t="shared" ca="1" si="19"/>
        <v>9.6698548228272565E-4</v>
      </c>
      <c r="J27" s="112">
        <f t="shared" ca="1" si="19"/>
        <v>1.4504782234240885E-3</v>
      </c>
      <c r="K27" s="112">
        <f t="shared" ca="1" si="19"/>
        <v>1.9339709645654513E-3</v>
      </c>
      <c r="L27" s="112">
        <f t="shared" ca="1" si="19"/>
        <v>2.4174637057068141E-3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2.9009564468481771E-3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2.5091768802847167E-5</v>
      </c>
      <c r="I28" s="112">
        <f t="shared" ca="1" si="19"/>
        <v>5.0183537605694334E-5</v>
      </c>
      <c r="J28" s="112">
        <f t="shared" ca="1" si="19"/>
        <v>7.5275306408541497E-5</v>
      </c>
      <c r="K28" s="112">
        <f t="shared" ca="1" si="19"/>
        <v>1.0036707521138867E-4</v>
      </c>
      <c r="L28" s="112">
        <f t="shared" ca="1" si="19"/>
        <v>1.2545884401423584E-4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1.5055061281708299E-4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7.8881880032385422E-4</v>
      </c>
      <c r="I29" s="112">
        <f t="shared" ca="1" si="19"/>
        <v>1.5776376006477084E-3</v>
      </c>
      <c r="J29" s="112">
        <f t="shared" ca="1" si="19"/>
        <v>2.3664564009715627E-3</v>
      </c>
      <c r="K29" s="112">
        <f t="shared" ca="1" si="19"/>
        <v>3.1552752012954169E-3</v>
      </c>
      <c r="L29" s="112">
        <f t="shared" ca="1" si="19"/>
        <v>3.9440940016192711E-3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4.7329128019431253E-3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6.3502503000112604E-4</v>
      </c>
      <c r="I30" s="112">
        <f t="shared" ca="1" si="19"/>
        <v>1.2700500600022521E-3</v>
      </c>
      <c r="J30" s="112">
        <f t="shared" ca="1" si="19"/>
        <v>1.9050750900033782E-3</v>
      </c>
      <c r="K30" s="112">
        <f t="shared" ca="1" si="19"/>
        <v>2.5401001200045042E-3</v>
      </c>
      <c r="L30" s="112">
        <f t="shared" ca="1" si="19"/>
        <v>3.1751251500056303E-3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3.8101501800067565E-3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4.3788868679677205E-3</v>
      </c>
      <c r="I31" s="112">
        <f t="shared" ca="1" si="19"/>
        <v>8.757773735935441E-3</v>
      </c>
      <c r="J31" s="112">
        <f t="shared" ca="1" si="19"/>
        <v>1.3136660603903162E-2</v>
      </c>
      <c r="K31" s="112">
        <f t="shared" ca="1" si="19"/>
        <v>1.7515547471870882E-2</v>
      </c>
      <c r="L31" s="112">
        <f t="shared" ca="1" si="19"/>
        <v>2.1894434339838599E-2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2.627332120780632E-2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7.2802884781816126E-3</v>
      </c>
      <c r="I32" s="112">
        <f t="shared" ca="1" si="19"/>
        <v>1.4560576956363225E-2</v>
      </c>
      <c r="J32" s="112">
        <f t="shared" ca="1" si="19"/>
        <v>2.1840865434544839E-2</v>
      </c>
      <c r="K32" s="112">
        <f t="shared" ca="1" si="19"/>
        <v>2.912115391272645E-2</v>
      </c>
      <c r="L32" s="112">
        <f t="shared" ca="1" si="19"/>
        <v>3.6401442390908062E-2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4.3681730869089677E-2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2.6027562324031704E-3</v>
      </c>
      <c r="I33" s="112">
        <f t="shared" ca="1" si="19"/>
        <v>5.2055124648063408E-3</v>
      </c>
      <c r="J33" s="112">
        <f t="shared" ca="1" si="19"/>
        <v>7.8082686972095116E-3</v>
      </c>
      <c r="K33" s="112">
        <f t="shared" ca="1" si="19"/>
        <v>1.0411024929612682E-2</v>
      </c>
      <c r="L33" s="112">
        <f t="shared" ca="1" si="19"/>
        <v>1.3013781162015852E-2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1.5616537394419023E-2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2.4806298578762872E-3</v>
      </c>
      <c r="I34" s="112">
        <f t="shared" ca="1" si="19"/>
        <v>4.9612597157525744E-3</v>
      </c>
      <c r="J34" s="112">
        <f t="shared" ca="1" si="19"/>
        <v>7.4418895736288616E-3</v>
      </c>
      <c r="K34" s="112">
        <f t="shared" ca="1" si="19"/>
        <v>9.9225194315051488E-3</v>
      </c>
      <c r="L34" s="112">
        <f t="shared" ca="1" si="19"/>
        <v>1.2403149289381436E-2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1.4883779147257723E-2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6.5047732619869713E-3</v>
      </c>
      <c r="I35" s="112">
        <f t="shared" ca="1" si="37"/>
        <v>1.3009546523973944E-2</v>
      </c>
      <c r="J35" s="112">
        <f t="shared" ca="1" si="37"/>
        <v>1.9514319785960917E-2</v>
      </c>
      <c r="K35" s="112">
        <f t="shared" ca="1" si="37"/>
        <v>2.6019093047947889E-2</v>
      </c>
      <c r="L35" s="112">
        <f t="shared" ca="1" si="37"/>
        <v>3.2523866309934861E-2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3.9028639571921833E-2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5.7687864188299982E-3</v>
      </c>
      <c r="I36" s="112">
        <f t="shared" ca="1" si="37"/>
        <v>1.1537572837659996E-2</v>
      </c>
      <c r="J36" s="112">
        <f t="shared" ca="1" si="37"/>
        <v>1.7306359256489996E-2</v>
      </c>
      <c r="K36" s="112">
        <f t="shared" ca="1" si="37"/>
        <v>2.3075145675319993E-2</v>
      </c>
      <c r="L36" s="112">
        <f t="shared" ca="1" si="37"/>
        <v>2.8843932094149993E-2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3.4612718512979992E-2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3.8164018269508295E-3</v>
      </c>
      <c r="I37" s="112">
        <f t="shared" ca="1" si="37"/>
        <v>7.632803653901659E-3</v>
      </c>
      <c r="J37" s="112">
        <f t="shared" ca="1" si="37"/>
        <v>1.1449205480852489E-2</v>
      </c>
      <c r="K37" s="112">
        <f t="shared" ca="1" si="37"/>
        <v>1.5265607307803318E-2</v>
      </c>
      <c r="L37" s="112">
        <f t="shared" ca="1" si="37"/>
        <v>1.9082009134754149E-2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2.2898410961704977E-2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1.2299308881682125E-3</v>
      </c>
      <c r="I38" s="112">
        <f t="shared" ca="1" si="37"/>
        <v>2.4598617763364251E-3</v>
      </c>
      <c r="J38" s="112">
        <f t="shared" ca="1" si="37"/>
        <v>3.6897926645046378E-3</v>
      </c>
      <c r="K38" s="112">
        <f t="shared" ca="1" si="37"/>
        <v>4.9197235526728502E-3</v>
      </c>
      <c r="L38" s="112">
        <f t="shared" ca="1" si="37"/>
        <v>6.1496544408410625E-3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7.3795853290092757E-3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1.5258706186112346E-3</v>
      </c>
      <c r="I39" s="112">
        <f t="shared" ca="1" si="37"/>
        <v>3.0517412372224693E-3</v>
      </c>
      <c r="J39" s="112">
        <f t="shared" ca="1" si="37"/>
        <v>4.5776118558337039E-3</v>
      </c>
      <c r="K39" s="112">
        <f t="shared" ca="1" si="37"/>
        <v>6.1034824744449385E-3</v>
      </c>
      <c r="L39" s="112">
        <f t="shared" ca="1" si="37"/>
        <v>7.6293530930561732E-3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9.1552237116674078E-3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4.6633332537772253E-3</v>
      </c>
      <c r="I40" s="112">
        <f t="shared" ca="1" si="37"/>
        <v>9.3266665075544507E-3</v>
      </c>
      <c r="J40" s="112">
        <f t="shared" ca="1" si="37"/>
        <v>1.3989999761331676E-2</v>
      </c>
      <c r="K40" s="112">
        <f t="shared" ca="1" si="37"/>
        <v>1.8653333015108901E-2</v>
      </c>
      <c r="L40" s="112">
        <f t="shared" ca="1" si="37"/>
        <v>2.3316666268886128E-2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2.7979999522663352E-2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6.7137066185714214E-3</v>
      </c>
      <c r="I41" s="112">
        <f t="shared" ca="1" si="37"/>
        <v>1.3427413237142843E-2</v>
      </c>
      <c r="J41" s="112">
        <f t="shared" ca="1" si="37"/>
        <v>2.0141119855714262E-2</v>
      </c>
      <c r="K41" s="112">
        <f t="shared" ca="1" si="37"/>
        <v>2.6854826474285685E-2</v>
      </c>
      <c r="L41" s="112">
        <f t="shared" ca="1" si="37"/>
        <v>3.3568533092857109E-2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4.0282239711428532E-2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4.547561812783609E-3</v>
      </c>
      <c r="I42" s="112">
        <f t="shared" ca="1" si="37"/>
        <v>9.0951236255672179E-3</v>
      </c>
      <c r="J42" s="112">
        <f t="shared" ca="1" si="37"/>
        <v>1.3642685438350828E-2</v>
      </c>
      <c r="K42" s="112">
        <f t="shared" ca="1" si="37"/>
        <v>1.8190247251134436E-2</v>
      </c>
      <c r="L42" s="112">
        <f t="shared" ca="1" si="37"/>
        <v>2.2737809063918046E-2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2.7285370876701655E-2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4.4128957298932205E-3</v>
      </c>
      <c r="I43" s="112">
        <f t="shared" ca="1" si="37"/>
        <v>8.8257914597864411E-3</v>
      </c>
      <c r="J43" s="112">
        <f t="shared" ca="1" si="37"/>
        <v>1.3238687189679663E-2</v>
      </c>
      <c r="K43" s="112">
        <f t="shared" ca="1" si="37"/>
        <v>1.7651582919572882E-2</v>
      </c>
      <c r="L43" s="112">
        <f t="shared" ca="1" si="37"/>
        <v>2.2064478649466104E-2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2.6477374379359327E-2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8.7956172435396159E-3</v>
      </c>
      <c r="I44" s="112">
        <f t="shared" ca="1" si="37"/>
        <v>1.7591234487079232E-2</v>
      </c>
      <c r="J44" s="112">
        <f t="shared" ca="1" si="37"/>
        <v>2.638685173061885E-2</v>
      </c>
      <c r="K44" s="112">
        <f t="shared" ca="1" si="37"/>
        <v>3.5182468974158464E-2</v>
      </c>
      <c r="L44" s="112">
        <f t="shared" ca="1" si="37"/>
        <v>4.3978086217698081E-2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5.2773703461237699E-2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5.9250400050180636E-3</v>
      </c>
      <c r="I45" s="112">
        <f t="shared" ca="1" si="37"/>
        <v>1.1850080010036129E-2</v>
      </c>
      <c r="J45" s="112">
        <f t="shared" ca="1" si="37"/>
        <v>1.7775120015054192E-2</v>
      </c>
      <c r="K45" s="112">
        <f t="shared" ca="1" si="37"/>
        <v>2.3700160020072254E-2</v>
      </c>
      <c r="L45" s="112">
        <f t="shared" ca="1" si="37"/>
        <v>2.962520002509032E-2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3.5550240030108385E-2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1.6830364063704589E-3</v>
      </c>
      <c r="I46" s="112">
        <f t="shared" ca="1" si="37"/>
        <v>3.3660728127409174E-3</v>
      </c>
      <c r="J46" s="112">
        <f t="shared" ca="1" si="37"/>
        <v>5.0491092191113762E-3</v>
      </c>
      <c r="K46" s="112">
        <f t="shared" ca="1" si="37"/>
        <v>6.7321456254818349E-3</v>
      </c>
      <c r="L46" s="112">
        <f t="shared" ca="1" si="37"/>
        <v>8.4151820318522936E-3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1.0098218438222752E-2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2.5732968764091905E-3</v>
      </c>
      <c r="I47" s="112">
        <f t="shared" ca="1" si="37"/>
        <v>5.1465937528183802E-3</v>
      </c>
      <c r="J47" s="112">
        <f t="shared" ca="1" si="37"/>
        <v>7.7198906292275712E-3</v>
      </c>
      <c r="K47" s="112">
        <f t="shared" ca="1" si="37"/>
        <v>1.0293187505636762E-2</v>
      </c>
      <c r="L47" s="112">
        <f t="shared" ca="1" si="37"/>
        <v>1.2866484382045951E-2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1.5439781258455142E-2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7.3738411179259389E-3</v>
      </c>
      <c r="I48" s="112">
        <f t="shared" ca="1" si="37"/>
        <v>1.4747682235851878E-2</v>
      </c>
      <c r="J48" s="112">
        <f t="shared" ca="1" si="37"/>
        <v>2.2121523353777817E-2</v>
      </c>
      <c r="K48" s="112">
        <f t="shared" ca="1" si="37"/>
        <v>2.9495364471703756E-2</v>
      </c>
      <c r="L48" s="112">
        <f t="shared" ca="1" si="37"/>
        <v>3.6869205589629694E-2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4.4243046707555633E-2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5.3237620101840716E-3</v>
      </c>
      <c r="I49" s="112">
        <f t="shared" ca="1" si="37"/>
        <v>1.0647524020368143E-2</v>
      </c>
      <c r="J49" s="112">
        <f t="shared" ca="1" si="37"/>
        <v>1.5971286030552215E-2</v>
      </c>
      <c r="K49" s="112">
        <f t="shared" ca="1" si="37"/>
        <v>2.1295048040736286E-2</v>
      </c>
      <c r="L49" s="112">
        <f t="shared" ca="1" si="37"/>
        <v>2.6618810050920358E-2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3.1942572061104429E-2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7.5290212997743324E-3</v>
      </c>
      <c r="I50" s="112">
        <f t="shared" ca="1" si="37"/>
        <v>1.5058042599548665E-2</v>
      </c>
      <c r="J50" s="112">
        <f t="shared" ca="1" si="37"/>
        <v>2.2587063899322996E-2</v>
      </c>
      <c r="K50" s="112">
        <f t="shared" ca="1" si="37"/>
        <v>3.011608519909733E-2</v>
      </c>
      <c r="L50" s="112">
        <f t="shared" ca="1" si="37"/>
        <v>3.7645106498871664E-2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4.5174127798645998E-2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8.9261342131263209E-3</v>
      </c>
      <c r="I51" s="112">
        <f t="shared" ca="1" si="54"/>
        <v>1.7852268426252642E-2</v>
      </c>
      <c r="J51" s="112">
        <f t="shared" ca="1" si="54"/>
        <v>2.6778402639378963E-2</v>
      </c>
      <c r="K51" s="112">
        <f t="shared" ca="1" si="54"/>
        <v>3.5704536852505284E-2</v>
      </c>
      <c r="L51" s="112">
        <f t="shared" ca="1" si="54"/>
        <v>4.4630671065631608E-2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5.3556805278757925E-2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1.8982719602561847E-3</v>
      </c>
      <c r="I52" s="112">
        <f t="shared" ca="1" si="54"/>
        <v>3.7965439205123689E-3</v>
      </c>
      <c r="J52" s="112">
        <f t="shared" ca="1" si="54"/>
        <v>5.6948158807685542E-3</v>
      </c>
      <c r="K52" s="112">
        <f t="shared" ca="1" si="54"/>
        <v>7.5930878410247387E-3</v>
      </c>
      <c r="L52" s="112">
        <f t="shared" ca="1" si="54"/>
        <v>9.4913598012809231E-3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1.1389631761537108E-2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3.5202377342453263E-3</v>
      </c>
      <c r="I53" s="112">
        <f t="shared" ca="1" si="54"/>
        <v>7.0404754684906526E-3</v>
      </c>
      <c r="J53" s="112">
        <f t="shared" ca="1" si="54"/>
        <v>1.0560713202735978E-2</v>
      </c>
      <c r="K53" s="112">
        <f t="shared" ca="1" si="54"/>
        <v>1.4080950936981305E-2</v>
      </c>
      <c r="L53" s="112">
        <f t="shared" ca="1" si="54"/>
        <v>1.760118867122663E-2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2.1121426405471957E-2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7.4492775332231954E-3</v>
      </c>
      <c r="I54" s="112">
        <f t="shared" ca="1" si="54"/>
        <v>1.4898555066446391E-2</v>
      </c>
      <c r="J54" s="112">
        <f t="shared" ca="1" si="54"/>
        <v>2.2347832599669586E-2</v>
      </c>
      <c r="K54" s="112">
        <f t="shared" ca="1" si="54"/>
        <v>2.9797110132892782E-2</v>
      </c>
      <c r="L54" s="112">
        <f t="shared" ca="1" si="54"/>
        <v>3.7246387666115974E-2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4.4695665199339173E-2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2.5220727313745943E-3</v>
      </c>
      <c r="I55" s="112">
        <f t="shared" ca="1" si="54"/>
        <v>5.0441454627491878E-3</v>
      </c>
      <c r="J55" s="112">
        <f t="shared" ca="1" si="54"/>
        <v>7.5662181941237826E-3</v>
      </c>
      <c r="K55" s="112">
        <f t="shared" ca="1" si="54"/>
        <v>1.0088290925498377E-2</v>
      </c>
      <c r="L55" s="112">
        <f t="shared" ca="1" si="54"/>
        <v>1.2610363656872972E-2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1.5132436388247565E-2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4.4876417997349932E-3</v>
      </c>
      <c r="I56" s="112">
        <f t="shared" ca="1" si="54"/>
        <v>8.9752835994699864E-3</v>
      </c>
      <c r="J56" s="112">
        <f t="shared" ca="1" si="54"/>
        <v>1.346292539920498E-2</v>
      </c>
      <c r="K56" s="112">
        <f t="shared" ca="1" si="54"/>
        <v>1.7950567198939973E-2</v>
      </c>
      <c r="L56" s="112">
        <f t="shared" ca="1" si="54"/>
        <v>2.2438208998674967E-2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2.6925850798409961E-2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2.1496834828726094E-4</v>
      </c>
      <c r="I57" s="112">
        <f t="shared" ca="1" si="54"/>
        <v>4.2993669657452187E-4</v>
      </c>
      <c r="J57" s="112">
        <f t="shared" ca="1" si="54"/>
        <v>6.4490504486178278E-4</v>
      </c>
      <c r="K57" s="112">
        <f t="shared" ca="1" si="54"/>
        <v>8.5987339314904374E-4</v>
      </c>
      <c r="L57" s="112">
        <f t="shared" ca="1" si="54"/>
        <v>1.0748417414363047E-3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1.2898100897235656E-3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6.3042510941728417E-3</v>
      </c>
      <c r="I58" s="112">
        <f t="shared" ca="1" si="54"/>
        <v>1.2608502188345683E-2</v>
      </c>
      <c r="J58" s="112">
        <f t="shared" ca="1" si="54"/>
        <v>1.8912753282518527E-2</v>
      </c>
      <c r="K58" s="112">
        <f t="shared" ca="1" si="54"/>
        <v>2.5217004376691367E-2</v>
      </c>
      <c r="L58" s="112">
        <f t="shared" ca="1" si="54"/>
        <v>3.1521255470864207E-2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3.7825506565037047E-2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7.0719626823964304E-3</v>
      </c>
      <c r="I59" s="112">
        <f t="shared" ca="1" si="54"/>
        <v>1.4143925364792859E-2</v>
      </c>
      <c r="J59" s="112">
        <f t="shared" ca="1" si="54"/>
        <v>2.1215888047189289E-2</v>
      </c>
      <c r="K59" s="112">
        <f t="shared" ca="1" si="54"/>
        <v>2.8287850729585721E-2</v>
      </c>
      <c r="L59" s="112">
        <f t="shared" ca="1" si="54"/>
        <v>3.5359813411982154E-2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4.2431776094378579E-2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7.098026342482946E-3</v>
      </c>
      <c r="I60" s="112">
        <f t="shared" ca="1" si="54"/>
        <v>1.419605268496589E-2</v>
      </c>
      <c r="J60" s="112">
        <f t="shared" ca="1" si="54"/>
        <v>2.1294079027448835E-2</v>
      </c>
      <c r="K60" s="112">
        <f t="shared" ca="1" si="54"/>
        <v>2.839210536993178E-2</v>
      </c>
      <c r="L60" s="112">
        <f t="shared" ca="1" si="54"/>
        <v>3.5490131712414726E-2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4.2588158054897671E-2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1.1770101117687419E-2</v>
      </c>
      <c r="I61" s="112">
        <f t="shared" ca="1" si="54"/>
        <v>2.3540202235374834E-2</v>
      </c>
      <c r="J61" s="112">
        <f t="shared" ca="1" si="54"/>
        <v>3.5310303353062254E-2</v>
      </c>
      <c r="K61" s="112">
        <f t="shared" ca="1" si="54"/>
        <v>4.7080404470749675E-2</v>
      </c>
      <c r="L61" s="112">
        <f t="shared" ca="1" si="54"/>
        <v>5.8850505588437088E-2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7.0620606706124509E-2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3.7180207635571548E-3</v>
      </c>
      <c r="I62" s="112">
        <f t="shared" ca="1" si="54"/>
        <v>7.4360415271143097E-3</v>
      </c>
      <c r="J62" s="112">
        <f t="shared" ca="1" si="54"/>
        <v>1.1154062290671465E-2</v>
      </c>
      <c r="K62" s="112">
        <f t="shared" ca="1" si="54"/>
        <v>1.4872083054228619E-2</v>
      </c>
      <c r="L62" s="112">
        <f t="shared" ca="1" si="54"/>
        <v>1.8590103817785773E-2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2.2308124581342927E-2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4.0214998303982523E-3</v>
      </c>
      <c r="I63" s="112">
        <f t="shared" ca="1" si="54"/>
        <v>8.0429996607965029E-3</v>
      </c>
      <c r="J63" s="112">
        <f t="shared" ca="1" si="54"/>
        <v>1.2064499491194754E-2</v>
      </c>
      <c r="K63" s="112">
        <f t="shared" ca="1" si="54"/>
        <v>1.6085999321593006E-2</v>
      </c>
      <c r="L63" s="112">
        <f t="shared" ca="1" si="54"/>
        <v>2.0107499151991261E-2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2.4128998982389512E-2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1.0570256550728829E-2</v>
      </c>
      <c r="I64" s="112">
        <f t="shared" ca="1" si="54"/>
        <v>2.1140513101457654E-2</v>
      </c>
      <c r="J64" s="112">
        <f t="shared" ca="1" si="54"/>
        <v>3.1710769652186485E-2</v>
      </c>
      <c r="K64" s="112">
        <f t="shared" ca="1" si="54"/>
        <v>4.2281026202915316E-2</v>
      </c>
      <c r="L64" s="112">
        <f t="shared" ca="1" si="54"/>
        <v>5.2851282753644147E-2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6.342153930437297E-2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8.7654739644882872E-3</v>
      </c>
      <c r="I65" s="112">
        <f t="shared" ca="1" si="54"/>
        <v>1.7530947928976574E-2</v>
      </c>
      <c r="J65" s="112">
        <f t="shared" ca="1" si="54"/>
        <v>2.6296421893464858E-2</v>
      </c>
      <c r="K65" s="112">
        <f t="shared" ca="1" si="54"/>
        <v>3.5061895857953149E-2</v>
      </c>
      <c r="L65" s="112">
        <f t="shared" ca="1" si="54"/>
        <v>4.3827369822441432E-2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5.2592843786929716E-2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6.2012613692005092E-3</v>
      </c>
      <c r="I66" s="112">
        <f t="shared" ca="1" si="54"/>
        <v>1.240252273840102E-2</v>
      </c>
      <c r="J66" s="112">
        <f t="shared" ca="1" si="54"/>
        <v>1.860378410760153E-2</v>
      </c>
      <c r="K66" s="112">
        <f t="shared" ca="1" si="54"/>
        <v>2.480504547680204E-2</v>
      </c>
      <c r="L66" s="112">
        <f t="shared" ca="1" si="54"/>
        <v>3.100630684600255E-2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3.720756821520306E-2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1.9335103334714237E-3</v>
      </c>
      <c r="I67" s="112">
        <f t="shared" ca="1" si="71"/>
        <v>3.8670206669428474E-3</v>
      </c>
      <c r="J67" s="112">
        <f t="shared" ca="1" si="71"/>
        <v>5.8005310004142713E-3</v>
      </c>
      <c r="K67" s="112">
        <f t="shared" ca="1" si="71"/>
        <v>7.7340413338856948E-3</v>
      </c>
      <c r="L67" s="112">
        <f t="shared" ca="1" si="71"/>
        <v>9.6675516673571191E-3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1.1601062000828543E-2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2.473177390808871E-3</v>
      </c>
      <c r="I68" s="112">
        <f t="shared" ca="1" si="71"/>
        <v>4.946354781617741E-3</v>
      </c>
      <c r="J68" s="112">
        <f t="shared" ca="1" si="71"/>
        <v>7.4195321724266124E-3</v>
      </c>
      <c r="K68" s="112">
        <f t="shared" ca="1" si="71"/>
        <v>9.8927095632354838E-3</v>
      </c>
      <c r="L68" s="112">
        <f t="shared" ca="1" si="71"/>
        <v>1.2365886954044353E-2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1.4839064344853225E-2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7.5733130269804144E-3</v>
      </c>
      <c r="I69" s="112">
        <f t="shared" ca="1" si="71"/>
        <v>1.5146626053960827E-2</v>
      </c>
      <c r="J69" s="112">
        <f t="shared" ca="1" si="71"/>
        <v>2.2719939080941241E-2</v>
      </c>
      <c r="K69" s="112">
        <f t="shared" ca="1" si="71"/>
        <v>3.0293252107921657E-2</v>
      </c>
      <c r="L69" s="112">
        <f t="shared" ca="1" si="71"/>
        <v>3.7866565134902073E-2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4.5439878161882483E-2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1.0863747235585842E-2</v>
      </c>
      <c r="I70" s="112">
        <f t="shared" ca="1" si="71"/>
        <v>2.1727494471171685E-2</v>
      </c>
      <c r="J70" s="112">
        <f t="shared" ca="1" si="71"/>
        <v>3.2591241706757527E-2</v>
      </c>
      <c r="K70" s="112">
        <f t="shared" ca="1" si="71"/>
        <v>4.345498894234337E-2</v>
      </c>
      <c r="L70" s="112">
        <f t="shared" ca="1" si="71"/>
        <v>5.4318736177929212E-2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6.5182483413515055E-2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7.3890772423268105E-3</v>
      </c>
      <c r="I71" s="112">
        <f t="shared" ca="1" si="71"/>
        <v>1.4778154484653621E-2</v>
      </c>
      <c r="J71" s="112">
        <f t="shared" ca="1" si="71"/>
        <v>2.216723172698043E-2</v>
      </c>
      <c r="K71" s="112">
        <f t="shared" ca="1" si="71"/>
        <v>2.9556308969307242E-2</v>
      </c>
      <c r="L71" s="112">
        <f t="shared" ca="1" si="71"/>
        <v>3.6945386211634054E-2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4.4334463453960866E-2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7.0819118711532465E-3</v>
      </c>
      <c r="I72" s="112">
        <f t="shared" ca="1" si="71"/>
        <v>1.4163823742306493E-2</v>
      </c>
      <c r="J72" s="112">
        <f t="shared" ca="1" si="71"/>
        <v>2.124573561345974E-2</v>
      </c>
      <c r="K72" s="112">
        <f t="shared" ca="1" si="71"/>
        <v>2.8327647484612986E-2</v>
      </c>
      <c r="L72" s="112">
        <f t="shared" ca="1" si="71"/>
        <v>3.5409559355766229E-2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4.2491471226919479E-2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1.3601538741385578E-2</v>
      </c>
      <c r="I73" s="112">
        <f t="shared" ca="1" si="71"/>
        <v>2.7203077482771156E-2</v>
      </c>
      <c r="J73" s="112">
        <f t="shared" ca="1" si="71"/>
        <v>4.0804616224156737E-2</v>
      </c>
      <c r="K73" s="112">
        <f t="shared" ca="1" si="71"/>
        <v>5.4406154965542311E-2</v>
      </c>
      <c r="L73" s="112">
        <f t="shared" ca="1" si="71"/>
        <v>6.8007693706927885E-2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8.160923244831346E-2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9.6281900081543522E-3</v>
      </c>
      <c r="I74" s="112">
        <f t="shared" ca="1" si="71"/>
        <v>1.9256380016308704E-2</v>
      </c>
      <c r="J74" s="112">
        <f t="shared" ca="1" si="71"/>
        <v>2.8884570024463058E-2</v>
      </c>
      <c r="K74" s="112">
        <f t="shared" ca="1" si="71"/>
        <v>3.8512760032617409E-2</v>
      </c>
      <c r="L74" s="112">
        <f t="shared" ca="1" si="71"/>
        <v>4.8140950040771763E-2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5.7769140048926117E-2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2.6836805520305995E-3</v>
      </c>
      <c r="I75" s="112">
        <f t="shared" ca="1" si="71"/>
        <v>5.3673611040611982E-3</v>
      </c>
      <c r="J75" s="112">
        <f t="shared" ca="1" si="71"/>
        <v>8.0510416560917973E-3</v>
      </c>
      <c r="K75" s="112">
        <f t="shared" ca="1" si="71"/>
        <v>1.0734722208122396E-2</v>
      </c>
      <c r="L75" s="112">
        <f t="shared" ca="1" si="71"/>
        <v>1.3418402760152996E-2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1.6102083312183595E-2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3.9092592675224243E-3</v>
      </c>
      <c r="I76" s="112">
        <f t="shared" ca="1" si="71"/>
        <v>7.8185185350448487E-3</v>
      </c>
      <c r="J76" s="112">
        <f t="shared" ca="1" si="71"/>
        <v>1.1727777802567273E-2</v>
      </c>
      <c r="K76" s="112">
        <f t="shared" ca="1" si="71"/>
        <v>1.5637037070089697E-2</v>
      </c>
      <c r="L76" s="112">
        <f t="shared" ca="1" si="71"/>
        <v>1.9546296337612123E-2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2.3455555605134546E-2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1.1977675638453795E-2</v>
      </c>
      <c r="I77" s="112">
        <f t="shared" ca="1" si="71"/>
        <v>2.3955351276907594E-2</v>
      </c>
      <c r="J77" s="112">
        <f t="shared" ca="1" si="71"/>
        <v>3.5933026915361391E-2</v>
      </c>
      <c r="K77" s="112">
        <f t="shared" ca="1" si="71"/>
        <v>4.7910702553815188E-2</v>
      </c>
      <c r="L77" s="112">
        <f t="shared" ca="1" si="71"/>
        <v>5.9888378192268985E-2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7.1866053830722781E-2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8.6511132665491163E-3</v>
      </c>
      <c r="I78" s="112">
        <f t="shared" ca="1" si="71"/>
        <v>1.7302226533098233E-2</v>
      </c>
      <c r="J78" s="112">
        <f t="shared" ca="1" si="71"/>
        <v>2.5953339799647351E-2</v>
      </c>
      <c r="K78" s="112">
        <f t="shared" ca="1" si="71"/>
        <v>3.4604453066196465E-2</v>
      </c>
      <c r="L78" s="112">
        <f t="shared" ca="1" si="71"/>
        <v>4.3255566332745583E-2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5.1906679599294701E-2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1.2234263500425094E-2</v>
      </c>
      <c r="I79" s="112">
        <f t="shared" ca="1" si="71"/>
        <v>2.4468527000850192E-2</v>
      </c>
      <c r="J79" s="112">
        <f t="shared" ca="1" si="71"/>
        <v>3.6702790501275284E-2</v>
      </c>
      <c r="K79" s="112">
        <f t="shared" ca="1" si="71"/>
        <v>4.8937054001700377E-2</v>
      </c>
      <c r="L79" s="112">
        <f t="shared" ca="1" si="71"/>
        <v>6.1171317502125469E-2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7.3405581002550568E-2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1.3000252243317866E-2</v>
      </c>
      <c r="I80" s="112">
        <f t="shared" ca="1" si="71"/>
        <v>2.6000504486635732E-2</v>
      </c>
      <c r="J80" s="112">
        <f t="shared" ca="1" si="71"/>
        <v>3.9000756729953595E-2</v>
      </c>
      <c r="K80" s="112">
        <f t="shared" ca="1" si="71"/>
        <v>5.2001008973271465E-2</v>
      </c>
      <c r="L80" s="112">
        <f t="shared" ca="1" si="71"/>
        <v>6.5001261216589334E-2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7.8001513459907204E-2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3.0846919354163005E-3</v>
      </c>
      <c r="I81" s="112">
        <f t="shared" ca="1" si="71"/>
        <v>6.169383870832601E-3</v>
      </c>
      <c r="J81" s="112">
        <f t="shared" ca="1" si="71"/>
        <v>9.2540758062489015E-3</v>
      </c>
      <c r="K81" s="112">
        <f t="shared" ca="1" si="71"/>
        <v>1.2338767741665202E-2</v>
      </c>
      <c r="L81" s="112">
        <f t="shared" ca="1" si="71"/>
        <v>1.5423459677081502E-2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1.8508151612497803E-2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5.7034643124775058E-3</v>
      </c>
      <c r="I82" s="112">
        <f t="shared" ca="1" si="71"/>
        <v>1.140692862495501E-2</v>
      </c>
      <c r="J82" s="112">
        <f t="shared" ca="1" si="71"/>
        <v>1.7110392937432516E-2</v>
      </c>
      <c r="K82" s="112">
        <f t="shared" ca="1" si="71"/>
        <v>2.2813857249910023E-2</v>
      </c>
      <c r="L82" s="112">
        <f t="shared" ca="1" si="71"/>
        <v>2.8517321562387527E-2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3.4220785874865031E-2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1.2026927061184748E-2</v>
      </c>
      <c r="I83" s="112">
        <f t="shared" ca="1" si="88"/>
        <v>2.4053854122369499E-2</v>
      </c>
      <c r="J83" s="112">
        <f t="shared" ca="1" si="88"/>
        <v>3.6080781183554247E-2</v>
      </c>
      <c r="K83" s="112">
        <f t="shared" ca="1" si="88"/>
        <v>4.8107708244738992E-2</v>
      </c>
      <c r="L83" s="112">
        <f t="shared" ca="1" si="88"/>
        <v>6.0134635305923743E-2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7.2161562367108495E-2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4.0963516996827586E-3</v>
      </c>
      <c r="I84" s="112">
        <f t="shared" ca="1" si="88"/>
        <v>8.1927033993655189E-3</v>
      </c>
      <c r="J84" s="112">
        <f t="shared" ca="1" si="88"/>
        <v>1.2289055099048277E-2</v>
      </c>
      <c r="K84" s="112">
        <f t="shared" ca="1" si="88"/>
        <v>1.6385406798731034E-2</v>
      </c>
      <c r="L84" s="112">
        <f t="shared" ca="1" si="88"/>
        <v>2.0481758498413792E-2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2.4578110198096553E-2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7.2611360689326249E-3</v>
      </c>
      <c r="I85" s="112">
        <f t="shared" ca="1" si="88"/>
        <v>1.452227213786525E-2</v>
      </c>
      <c r="J85" s="112">
        <f t="shared" ca="1" si="88"/>
        <v>2.1783408206797875E-2</v>
      </c>
      <c r="K85" s="112">
        <f t="shared" ca="1" si="88"/>
        <v>2.9044544275730499E-2</v>
      </c>
      <c r="L85" s="112">
        <f t="shared" ca="1" si="88"/>
        <v>3.6305680344663124E-2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4.3566816413595749E-2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3.49323565966799E-4</v>
      </c>
      <c r="I86" s="112">
        <f t="shared" ca="1" si="88"/>
        <v>6.986471319335981E-4</v>
      </c>
      <c r="J86" s="112">
        <f t="shared" ca="1" si="88"/>
        <v>1.047970697900397E-3</v>
      </c>
      <c r="K86" s="112">
        <f t="shared" ca="1" si="88"/>
        <v>1.397294263867196E-3</v>
      </c>
      <c r="L86" s="112">
        <f t="shared" ca="1" si="88"/>
        <v>1.7466178298339951E-3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2.0959413958007941E-3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1.0240014463705814E-2</v>
      </c>
      <c r="I87" s="112">
        <f t="shared" ca="1" si="88"/>
        <v>2.0480028927411627E-2</v>
      </c>
      <c r="J87" s="112">
        <f t="shared" ca="1" si="88"/>
        <v>3.0720043391117439E-2</v>
      </c>
      <c r="K87" s="112">
        <f t="shared" ca="1" si="88"/>
        <v>4.0960057854823255E-2</v>
      </c>
      <c r="L87" s="112">
        <f t="shared" ca="1" si="88"/>
        <v>5.1200072318529063E-2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6.1440086782234879E-2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1.1427694081922089E-2</v>
      </c>
      <c r="I88" s="112">
        <f t="shared" ca="1" si="88"/>
        <v>2.2855388163844179E-2</v>
      </c>
      <c r="J88" s="112">
        <f t="shared" ca="1" si="88"/>
        <v>3.4283082245766268E-2</v>
      </c>
      <c r="K88" s="112">
        <f t="shared" ca="1" si="88"/>
        <v>4.5710776327688357E-2</v>
      </c>
      <c r="L88" s="112">
        <f t="shared" ca="1" si="88"/>
        <v>5.7138470409610446E-2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6.8566164491532536E-2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1.239352232022381E-2</v>
      </c>
      <c r="I89" s="112">
        <f t="shared" ca="1" si="88"/>
        <v>2.478704464044762E-2</v>
      </c>
      <c r="J89" s="112">
        <f t="shared" ca="1" si="88"/>
        <v>3.718056696067143E-2</v>
      </c>
      <c r="K89" s="112">
        <f t="shared" ca="1" si="88"/>
        <v>4.9574089280895239E-2</v>
      </c>
      <c r="L89" s="112">
        <f t="shared" ca="1" si="88"/>
        <v>6.1967611601119049E-2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7.4361133921342859E-2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2.0453883027098531E-2</v>
      </c>
      <c r="I90" s="112">
        <f t="shared" ca="1" si="88"/>
        <v>4.0907766054197062E-2</v>
      </c>
      <c r="J90" s="112">
        <f t="shared" ca="1" si="88"/>
        <v>6.1361649081295586E-2</v>
      </c>
      <c r="K90" s="112">
        <f t="shared" ca="1" si="88"/>
        <v>8.1815532108394123E-2</v>
      </c>
      <c r="L90" s="112">
        <f t="shared" ca="1" si="88"/>
        <v>0.10226941513549265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0.12272329816259117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4.9190170477559627E-3</v>
      </c>
      <c r="I91" s="112">
        <f t="shared" ca="1" si="88"/>
        <v>9.8380340955119255E-3</v>
      </c>
      <c r="J91" s="112">
        <f t="shared" ca="1" si="88"/>
        <v>1.4757051143267887E-2</v>
      </c>
      <c r="K91" s="112">
        <f t="shared" ca="1" si="88"/>
        <v>1.9676068191023851E-2</v>
      </c>
      <c r="L91" s="112">
        <f t="shared" ca="1" si="88"/>
        <v>2.4595085238779811E-2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2.9514102286535775E-2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7.023265073253928E-3</v>
      </c>
      <c r="I92" s="112">
        <f t="shared" ca="1" si="88"/>
        <v>1.4046530146507856E-2</v>
      </c>
      <c r="J92" s="112">
        <f t="shared" ca="1" si="88"/>
        <v>2.1069795219761784E-2</v>
      </c>
      <c r="K92" s="112">
        <f t="shared" ca="1" si="88"/>
        <v>2.8093060293015712E-2</v>
      </c>
      <c r="L92" s="112">
        <f t="shared" ca="1" si="88"/>
        <v>3.5116325366269643E-2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4.2139590439523568E-2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1.8538603796662868E-2</v>
      </c>
      <c r="I93" s="112">
        <f t="shared" ca="1" si="88"/>
        <v>3.7077207593325737E-2</v>
      </c>
      <c r="J93" s="112">
        <f t="shared" ca="1" si="88"/>
        <v>5.5615811389988605E-2</v>
      </c>
      <c r="K93" s="112">
        <f t="shared" ca="1" si="88"/>
        <v>7.4154415186651473E-2</v>
      </c>
      <c r="L93" s="112">
        <f t="shared" ca="1" si="88"/>
        <v>9.2693018983314335E-2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0.11123162277997721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1.3466599059240107E-2</v>
      </c>
      <c r="I94" s="112">
        <f t="shared" ca="1" si="88"/>
        <v>2.693319811848021E-2</v>
      </c>
      <c r="J94" s="112">
        <f t="shared" ca="1" si="88"/>
        <v>4.0399797177720312E-2</v>
      </c>
      <c r="K94" s="112">
        <f t="shared" ca="1" si="88"/>
        <v>5.386639623696042E-2</v>
      </c>
      <c r="L94" s="112">
        <f t="shared" ca="1" si="88"/>
        <v>6.7332995296200529E-2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8.0799594355440638E-2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1.0874831963076306E-2</v>
      </c>
      <c r="I95" s="112">
        <f t="shared" ca="1" si="88"/>
        <v>2.1749663926152612E-2</v>
      </c>
      <c r="J95" s="112">
        <f t="shared" ca="1" si="88"/>
        <v>3.2624495889228916E-2</v>
      </c>
      <c r="K95" s="112">
        <f t="shared" ca="1" si="88"/>
        <v>4.3499327852305224E-2</v>
      </c>
      <c r="L95" s="112">
        <f t="shared" ca="1" si="88"/>
        <v>5.4374159815381531E-2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6.5248991778457832E-2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3.1871093591043023E-3</v>
      </c>
      <c r="I96" s="112">
        <f t="shared" ca="1" si="88"/>
        <v>6.3742187182086046E-3</v>
      </c>
      <c r="J96" s="112">
        <f t="shared" ca="1" si="88"/>
        <v>9.561328077312907E-3</v>
      </c>
      <c r="K96" s="112">
        <f t="shared" ca="1" si="88"/>
        <v>1.2748437436417209E-2</v>
      </c>
      <c r="L96" s="112">
        <f t="shared" ca="1" si="88"/>
        <v>1.5935546795521512E-2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1.9122656154625814E-2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4.3176465682340228E-3</v>
      </c>
      <c r="I97" s="112">
        <f t="shared" ca="1" si="88"/>
        <v>8.6352931364680457E-3</v>
      </c>
      <c r="J97" s="112">
        <f t="shared" ca="1" si="88"/>
        <v>1.2952939704702068E-2</v>
      </c>
      <c r="K97" s="112">
        <f t="shared" ca="1" si="88"/>
        <v>1.7270586272936091E-2</v>
      </c>
      <c r="L97" s="112">
        <f t="shared" ca="1" si="88"/>
        <v>2.1588232841170112E-2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2.5905879409404135E-2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1.3268008336702353E-2</v>
      </c>
      <c r="I98" s="112">
        <f t="shared" ca="1" si="88"/>
        <v>2.6536016673404706E-2</v>
      </c>
      <c r="J98" s="112">
        <f t="shared" ca="1" si="88"/>
        <v>3.9804025010107061E-2</v>
      </c>
      <c r="K98" s="112">
        <f t="shared" ca="1" si="88"/>
        <v>5.3072033346809412E-2</v>
      </c>
      <c r="L98" s="112">
        <f t="shared" ca="1" si="88"/>
        <v>6.6340041683511763E-2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7.9608050020214122E-2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1.8909193881489841E-2</v>
      </c>
      <c r="I99" s="112">
        <f t="shared" ca="1" si="106"/>
        <v>3.7818387762979681E-2</v>
      </c>
      <c r="J99" s="112">
        <f t="shared" ca="1" si="106"/>
        <v>5.6727581644469526E-2</v>
      </c>
      <c r="K99" s="112">
        <f t="shared" ca="1" si="106"/>
        <v>7.5636775525959363E-2</v>
      </c>
      <c r="L99" s="112">
        <f t="shared" ca="1" si="106"/>
        <v>9.4545969407449207E-2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0.11345516328893905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1.2957078872451549E-2</v>
      </c>
      <c r="I100" s="112">
        <f t="shared" ca="1" si="106"/>
        <v>2.5914157744903098E-2</v>
      </c>
      <c r="J100" s="112">
        <f t="shared" ca="1" si="106"/>
        <v>3.8871236617354643E-2</v>
      </c>
      <c r="K100" s="112">
        <f t="shared" ca="1" si="106"/>
        <v>5.1828315489806195E-2</v>
      </c>
      <c r="L100" s="112">
        <f t="shared" ca="1" si="106"/>
        <v>6.4785394362257748E-2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7.77424732347093E-2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1.2141710802285004E-2</v>
      </c>
      <c r="I101" s="112">
        <f t="shared" ca="1" si="106"/>
        <v>2.4283421604570005E-2</v>
      </c>
      <c r="J101" s="112">
        <f t="shared" ca="1" si="106"/>
        <v>3.6425132406855007E-2</v>
      </c>
      <c r="K101" s="112">
        <f t="shared" ca="1" si="106"/>
        <v>4.8566843209140009E-2</v>
      </c>
      <c r="L101" s="112">
        <f t="shared" ca="1" si="106"/>
        <v>6.0708554011425012E-2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7.2850264813710014E-2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2.1689822950612548E-2</v>
      </c>
      <c r="I102" s="112">
        <f t="shared" ca="1" si="106"/>
        <v>4.3379645901225103E-2</v>
      </c>
      <c r="J102" s="112">
        <f t="shared" ca="1" si="106"/>
        <v>6.5069468851837647E-2</v>
      </c>
      <c r="K102" s="112">
        <f t="shared" ca="1" si="106"/>
        <v>8.6759291802450192E-2</v>
      </c>
      <c r="L102" s="112">
        <f t="shared" ca="1" si="106"/>
        <v>0.10844911475306274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0.13013893770367529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1.6886364014301478E-2</v>
      </c>
      <c r="I103" s="112">
        <f t="shared" ca="1" si="106"/>
        <v>3.3772728028602955E-2</v>
      </c>
      <c r="J103" s="112">
        <f t="shared" ca="1" si="106"/>
        <v>5.0659092042904433E-2</v>
      </c>
      <c r="K103" s="112">
        <f t="shared" ca="1" si="106"/>
        <v>6.754545605720591E-2</v>
      </c>
      <c r="L103" s="112">
        <f t="shared" ca="1" si="106"/>
        <v>8.4431820071507388E-2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0.10131818408580887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4.5462432717855569E-3</v>
      </c>
      <c r="I104" s="112">
        <f t="shared" ca="1" si="106"/>
        <v>9.0924865435711121E-3</v>
      </c>
      <c r="J104" s="112">
        <f t="shared" ca="1" si="106"/>
        <v>1.363872981535667E-2</v>
      </c>
      <c r="K104" s="112">
        <f t="shared" ca="1" si="106"/>
        <v>1.8184973087142228E-2</v>
      </c>
      <c r="L104" s="112">
        <f t="shared" ca="1" si="106"/>
        <v>2.2731216358927782E-2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2.727745963071334E-2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6.00328081816993E-3</v>
      </c>
      <c r="I105" s="112">
        <f t="shared" ca="1" si="106"/>
        <v>1.2006561636339858E-2</v>
      </c>
      <c r="J105" s="112">
        <f t="shared" ca="1" si="106"/>
        <v>1.8009842454509789E-2</v>
      </c>
      <c r="K105" s="112">
        <f t="shared" ca="1" si="106"/>
        <v>2.401312327267972E-2</v>
      </c>
      <c r="L105" s="112">
        <f t="shared" ca="1" si="106"/>
        <v>3.0016404090849651E-2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3.6019684909019578E-2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2.0991916715572614E-2</v>
      </c>
      <c r="I106" s="112">
        <f t="shared" ca="1" si="106"/>
        <v>4.1983833431145229E-2</v>
      </c>
      <c r="J106" s="112">
        <f t="shared" ca="1" si="106"/>
        <v>6.2975750146717843E-2</v>
      </c>
      <c r="K106" s="112">
        <f t="shared" ca="1" si="106"/>
        <v>8.3967666862290458E-2</v>
      </c>
      <c r="L106" s="112">
        <f t="shared" ca="1" si="106"/>
        <v>0.10495958357786307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0.12595150029343569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1.5172721729024601E-2</v>
      </c>
      <c r="I107" s="112">
        <f t="shared" ca="1" si="106"/>
        <v>3.0345443458049202E-2</v>
      </c>
      <c r="J107" s="112">
        <f t="shared" ca="1" si="106"/>
        <v>4.55181651870738E-2</v>
      </c>
      <c r="K107" s="112">
        <f t="shared" ca="1" si="106"/>
        <v>6.0690886916098405E-2</v>
      </c>
      <c r="L107" s="112">
        <f t="shared" ca="1" si="106"/>
        <v>7.586360864512301E-2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9.1036330374147614E-2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2.1455775415725374E-2</v>
      </c>
      <c r="I108" s="112">
        <f t="shared" ca="1" si="106"/>
        <v>4.2911550831450748E-2</v>
      </c>
      <c r="J108" s="112">
        <f t="shared" ca="1" si="106"/>
        <v>6.4367326247176129E-2</v>
      </c>
      <c r="K108" s="112">
        <f t="shared" ca="1" si="106"/>
        <v>8.5823101662901496E-2</v>
      </c>
      <c r="L108" s="112">
        <f t="shared" ca="1" si="106"/>
        <v>0.10727887707862688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0.12873465249435226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1.8087870768406563E-2</v>
      </c>
      <c r="I109" s="112">
        <f t="shared" ca="1" si="106"/>
        <v>3.6175741536813126E-2</v>
      </c>
      <c r="J109" s="112">
        <f t="shared" ca="1" si="106"/>
        <v>5.4263612305219686E-2</v>
      </c>
      <c r="K109" s="112">
        <f t="shared" ca="1" si="106"/>
        <v>7.2351483073626252E-2</v>
      </c>
      <c r="L109" s="112">
        <f t="shared" ca="1" si="106"/>
        <v>9.0439353842032805E-2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0.10852722461043937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5.410075086730126E-3</v>
      </c>
      <c r="I110" s="112">
        <f t="shared" ca="1" si="106"/>
        <v>1.082015017346025E-2</v>
      </c>
      <c r="J110" s="112">
        <f t="shared" ca="1" si="106"/>
        <v>1.6230225260190377E-2</v>
      </c>
      <c r="K110" s="112">
        <f t="shared" ca="1" si="106"/>
        <v>2.1640300346920504E-2</v>
      </c>
      <c r="L110" s="112">
        <f t="shared" ca="1" si="106"/>
        <v>2.7050375433650631E-2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3.2460450520380754E-2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9.9500014577487035E-3</v>
      </c>
      <c r="I111" s="112">
        <f t="shared" ca="1" si="106"/>
        <v>1.9900002915497407E-2</v>
      </c>
      <c r="J111" s="112">
        <f t="shared" ca="1" si="106"/>
        <v>2.9850004373246111E-2</v>
      </c>
      <c r="K111" s="112">
        <f t="shared" ca="1" si="106"/>
        <v>3.9800005830994814E-2</v>
      </c>
      <c r="L111" s="112">
        <f t="shared" ca="1" si="106"/>
        <v>4.9750007288743514E-2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5.9700008746492221E-2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2.084862762449172E-2</v>
      </c>
      <c r="I112" s="112">
        <f t="shared" ca="1" si="106"/>
        <v>4.1697255248983434E-2</v>
      </c>
      <c r="J112" s="112">
        <f t="shared" ca="1" si="106"/>
        <v>6.254588287347515E-2</v>
      </c>
      <c r="K112" s="112">
        <f t="shared" ca="1" si="106"/>
        <v>8.3394510497966867E-2</v>
      </c>
      <c r="L112" s="112">
        <f t="shared" ca="1" si="106"/>
        <v>0.10424313812245858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0.1250917657469503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7.1780552962757748E-3</v>
      </c>
      <c r="I113" s="112">
        <f t="shared" ca="1" si="106"/>
        <v>1.435611059255155E-2</v>
      </c>
      <c r="J113" s="112">
        <f t="shared" ca="1" si="106"/>
        <v>2.1534165888827325E-2</v>
      </c>
      <c r="K113" s="112">
        <f t="shared" ca="1" si="106"/>
        <v>2.8712221185103099E-2</v>
      </c>
      <c r="L113" s="112">
        <f t="shared" ca="1" si="106"/>
        <v>3.5890276481378873E-2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4.306833177765465E-2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1.2636944920276663E-2</v>
      </c>
      <c r="I114" s="112">
        <f t="shared" ca="1" si="106"/>
        <v>2.5273889840553326E-2</v>
      </c>
      <c r="J114" s="112">
        <f t="shared" ca="1" si="106"/>
        <v>3.7910834760829987E-2</v>
      </c>
      <c r="K114" s="112">
        <f t="shared" ca="1" si="106"/>
        <v>5.0547779681106651E-2</v>
      </c>
      <c r="L114" s="112">
        <f t="shared" ca="1" si="106"/>
        <v>6.3184724601383316E-2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7.5821669521659973E-2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6.1265979261869343E-4</v>
      </c>
      <c r="I115" s="112">
        <f t="shared" ca="1" si="123"/>
        <v>1.2253195852373871E-3</v>
      </c>
      <c r="J115" s="112">
        <f t="shared" ca="1" si="123"/>
        <v>1.8379793778560806E-3</v>
      </c>
      <c r="K115" s="112">
        <f t="shared" ca="1" si="123"/>
        <v>2.4506391704747742E-3</v>
      </c>
      <c r="L115" s="112">
        <f t="shared" ca="1" si="123"/>
        <v>3.0632989630934677E-3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3.6759587557121613E-3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1.7945649918404475E-2</v>
      </c>
      <c r="I116" s="112">
        <f t="shared" ca="1" si="123"/>
        <v>3.5891299836808957E-2</v>
      </c>
      <c r="J116" s="112">
        <f t="shared" ca="1" si="123"/>
        <v>5.3836949755213429E-2</v>
      </c>
      <c r="K116" s="112">
        <f t="shared" ca="1" si="123"/>
        <v>7.17825996736179E-2</v>
      </c>
      <c r="L116" s="112">
        <f t="shared" ca="1" si="123"/>
        <v>8.9728249592022385E-2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0.10767389951042686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1.984120957733752E-2</v>
      </c>
      <c r="I117" s="112">
        <f t="shared" ca="1" si="123"/>
        <v>3.9682419154675033E-2</v>
      </c>
      <c r="J117" s="112">
        <f t="shared" ca="1" si="123"/>
        <v>5.9523628732012557E-2</v>
      </c>
      <c r="K117" s="112">
        <f t="shared" ca="1" si="123"/>
        <v>7.936483830935008E-2</v>
      </c>
      <c r="L117" s="112">
        <f t="shared" ca="1" si="123"/>
        <v>9.9206047886687604E-2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0.11904725746402511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S10" sqref="S10"/>
    </sheetView>
  </sheetViews>
  <sheetFormatPr defaultColWidth="9.109375" defaultRowHeight="14.4" x14ac:dyDescent="0.3"/>
  <cols>
    <col min="1" max="7" width="9.109375" style="110" collapsed="1"/>
    <col min="8" max="8" width="9.33203125" style="110" bestFit="1" customWidth="1" collapsed="1"/>
    <col min="9" max="9" width="9.5546875" style="110" bestFit="1" customWidth="1" collapsed="1"/>
    <col min="10" max="10" width="11.5546875" style="110" bestFit="1" customWidth="1" collapsed="1"/>
    <col min="11" max="11" width="12.5546875" style="110" bestFit="1" customWidth="1" collapsed="1"/>
    <col min="12" max="12" width="14.6640625" style="110" bestFit="1" customWidth="1" collapsed="1"/>
    <col min="13" max="16384" width="9.109375" style="110" collapsed="1"/>
  </cols>
  <sheetData>
    <row r="1" spans="1:18" x14ac:dyDescent="0.3">
      <c r="A1" s="110" t="s">
        <v>0</v>
      </c>
      <c r="B1" s="110" t="s">
        <v>30</v>
      </c>
      <c r="C1" s="110">
        <v>2016</v>
      </c>
      <c r="D1" s="110">
        <v>2017</v>
      </c>
      <c r="E1" s="110">
        <v>2018</v>
      </c>
      <c r="F1" s="110">
        <v>2019</v>
      </c>
      <c r="G1" s="110">
        <v>2020</v>
      </c>
      <c r="H1" s="110">
        <v>2025</v>
      </c>
      <c r="I1" s="110">
        <v>2030</v>
      </c>
      <c r="J1" s="110">
        <v>2035</v>
      </c>
      <c r="K1" s="110">
        <v>2040</v>
      </c>
      <c r="L1" s="110">
        <v>2045</v>
      </c>
      <c r="M1" s="110">
        <v>2050</v>
      </c>
    </row>
    <row r="2" spans="1:18" x14ac:dyDescent="0.3">
      <c r="A2" s="110" t="s">
        <v>12</v>
      </c>
      <c r="B2" s="110">
        <v>1</v>
      </c>
      <c r="C2" s="121">
        <f ca="1">MAX(0,IFERROR(VLOOKUP(MID(CELL("filename",$A$1),FIND("]",CELL("filename",$A$1))+1,255)&amp;$A2,_datainput!$A$1:$AE$345,4+C$1-1990,FALSE),0))</f>
        <v>0.29925169853933259</v>
      </c>
      <c r="D2" s="121">
        <f ca="1">MAX(0,IFERROR(VLOOKUP(MID(CELL("filename",$A$1),FIND("]",CELL("filename",$A$1))+1,255)&amp;$A2,_datainput!$A$1:$AE$345,4+D$1-1990,FALSE),0))</f>
        <v>0.29743417936492905</v>
      </c>
      <c r="E2" s="121">
        <f ca="1">D2-(D2-$G2)/($G$1-D$1)</f>
        <v>0.29572148290787775</v>
      </c>
      <c r="F2" s="121">
        <f ca="1">E2-(E2-$G2)/($G$1-E$1)</f>
        <v>0.29400878645082651</v>
      </c>
      <c r="G2" s="111">
        <f ca="1">INDEX(OFFSET(_summary!$T$26,0,MATCH(MID(CELL("filename",$A$1),FIND("]",CELL("filename",$A$1))+1,255),_summary!$U$25:$AI$25,0),140,1),MATCH($A2,_summary!$U$26:$U$54,0))</f>
        <v>0.29229608999377521</v>
      </c>
      <c r="H2" s="112">
        <f ca="1">G2-5*(G2-$M2)/($M$1-G$1)</f>
        <v>0.28986028924382706</v>
      </c>
      <c r="I2" s="112">
        <f t="shared" ref="I2:L2" ca="1" si="0">H2-5*(H2-$M2)/($M$1-H$1)</f>
        <v>0.28742448849387892</v>
      </c>
      <c r="J2" s="112">
        <f t="shared" ca="1" si="0"/>
        <v>0.28498868774393082</v>
      </c>
      <c r="K2" s="112">
        <f t="shared" ca="1" si="0"/>
        <v>0.28255288699398268</v>
      </c>
      <c r="L2" s="112">
        <f t="shared" ca="1" si="0"/>
        <v>0.28011708624403453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0.27768128549408644</v>
      </c>
      <c r="N2" s="113"/>
      <c r="O2" s="113"/>
      <c r="P2" s="113"/>
      <c r="Q2" s="113"/>
      <c r="R2" s="113"/>
    </row>
    <row r="3" spans="1:18" x14ac:dyDescent="0.3">
      <c r="A3" s="110" t="s">
        <v>1</v>
      </c>
      <c r="B3" s="110">
        <v>1</v>
      </c>
      <c r="C3" s="121">
        <f ca="1">MAX(0,IFERROR(VLOOKUP(MID(CELL("filename",$A$1),FIND("]",CELL("filename",$A$1))+1,255)&amp;$A3,_datainput!$A$1:$AE$345,4+C$1-1990,FALSE),0))</f>
        <v>0.47580186800877627</v>
      </c>
      <c r="D3" s="121">
        <f ca="1">MAX(0,IFERROR(VLOOKUP(MID(CELL("filename",$A$1),FIND("]",CELL("filename",$A$1))+1,255)&amp;$A3,_datainput!$A$1:$AE$345,4+D$1-1990,FALSE),0))</f>
        <v>0.47427885834962219</v>
      </c>
      <c r="E3" s="121">
        <f t="shared" ref="E3:F3" ca="1" si="1">D3-(D3-$G3)/($G$1-D$1)</f>
        <v>0.47347413200178118</v>
      </c>
      <c r="F3" s="121">
        <f t="shared" ca="1" si="1"/>
        <v>0.47266940565394011</v>
      </c>
      <c r="G3" s="111">
        <f ca="1">INDEX(OFFSET(_summary!$T$26,0,MATCH(MID(CELL("filename",$A$1),FIND("]",CELL("filename",$A$1))+1,255),_summary!$U$25:$AI$25,0),140,1),MATCH($A3,_summary!$U$26:$U$54,0))</f>
        <v>0.4718646793060991</v>
      </c>
      <c r="H3" s="112">
        <f t="shared" ref="H3:L3" ca="1" si="2">G3-5*(G3-$M3)/($M$1-G$1)</f>
        <v>0.46793247364521495</v>
      </c>
      <c r="I3" s="112">
        <f t="shared" ca="1" si="2"/>
        <v>0.46400026798433081</v>
      </c>
      <c r="J3" s="112">
        <f t="shared" ca="1" si="2"/>
        <v>0.46006806232344666</v>
      </c>
      <c r="K3" s="112">
        <f t="shared" ca="1" si="2"/>
        <v>0.45613585666256246</v>
      </c>
      <c r="L3" s="112">
        <f t="shared" ca="1" si="2"/>
        <v>0.45220365100167825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0.44827144534079411</v>
      </c>
      <c r="N3" s="113"/>
      <c r="O3" s="113"/>
      <c r="P3" s="113"/>
      <c r="Q3" s="113"/>
      <c r="R3" s="113"/>
    </row>
    <row r="4" spans="1:18" x14ac:dyDescent="0.3">
      <c r="A4" s="110" t="s">
        <v>19</v>
      </c>
      <c r="B4" s="110">
        <v>1</v>
      </c>
      <c r="C4" s="121">
        <f ca="1">MAX(0,IFERROR(VLOOKUP(MID(CELL("filename",$A$1),FIND("]",CELL("filename",$A$1))+1,255)&amp;$A4,_datainput!$A$1:$AE$345,4+C$1-1990,FALSE),0))</f>
        <v>3.6060360110302531E-2</v>
      </c>
      <c r="D4" s="121">
        <f ca="1">MAX(0,IFERROR(VLOOKUP(MID(CELL("filename",$A$1),FIND("]",CELL("filename",$A$1))+1,255)&amp;$A4,_datainput!$A$1:$AE$345,4+D$1-1990,FALSE),0))</f>
        <v>3.7877176885081146E-2</v>
      </c>
      <c r="E4" s="121">
        <f t="shared" ref="E4:F4" ca="1" si="3">D4-(D4-$G4)/($G$1-D$1)</f>
        <v>3.5837931117785236E-2</v>
      </c>
      <c r="F4" s="121">
        <f t="shared" ca="1" si="3"/>
        <v>3.3798685350489327E-2</v>
      </c>
      <c r="G4" s="111">
        <f ca="1">INDEX(OFFSET(_summary!$T$26,0,MATCH(MID(CELL("filename",$A$1),FIND("]",CELL("filename",$A$1))+1,255),_summary!$U$25:$AI$25,0),140,1),MATCH($A4,_summary!$U$26:$U$54,0))</f>
        <v>3.1759439583193411E-2</v>
      </c>
      <c r="H4" s="112">
        <f t="shared" ref="H4:L4" ca="1" si="4">G4-5*(G4-$M4)/($M$1-G$1)</f>
        <v>3.14947775866668E-2</v>
      </c>
      <c r="I4" s="112">
        <f t="shared" ca="1" si="4"/>
        <v>3.1230115590140189E-2</v>
      </c>
      <c r="J4" s="112">
        <f t="shared" ca="1" si="4"/>
        <v>3.0965453593613579E-2</v>
      </c>
      <c r="K4" s="112">
        <f t="shared" ca="1" si="4"/>
        <v>3.0700791597086965E-2</v>
      </c>
      <c r="L4" s="112">
        <f t="shared" ca="1" si="4"/>
        <v>3.0436129600560351E-2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3.017146760403374E-2</v>
      </c>
      <c r="N4" s="113"/>
      <c r="O4" s="113"/>
      <c r="P4" s="113"/>
      <c r="Q4" s="113"/>
      <c r="R4" s="113"/>
    </row>
    <row r="5" spans="1:18" x14ac:dyDescent="0.3">
      <c r="A5" s="110" t="s">
        <v>22</v>
      </c>
      <c r="B5" s="110">
        <v>1</v>
      </c>
      <c r="C5" s="121">
        <f ca="1">MAX(0,IFERROR(VLOOKUP(MID(CELL("filename",$A$1),FIND("]",CELL("filename",$A$1))+1,255)&amp;$A5,_datainput!$A$1:$AE$345,4+C$1-1990,FALSE),0))</f>
        <v>0.23627289466876752</v>
      </c>
      <c r="D5" s="121">
        <f ca="1">MAX(0,IFERROR(VLOOKUP(MID(CELL("filename",$A$1),FIND("]",CELL("filename",$A$1))+1,255)&amp;$A5,_datainput!$A$1:$AE$345,4+D$1-1990,FALSE),0))</f>
        <v>0.24525269315158627</v>
      </c>
      <c r="E5" s="121">
        <f t="shared" ref="E5:F5" ca="1" si="5">D5-(D5-$G5)/($G$1-D$1)</f>
        <v>0.24366923356297232</v>
      </c>
      <c r="F5" s="121">
        <f t="shared" ca="1" si="5"/>
        <v>0.24208577397435838</v>
      </c>
      <c r="G5" s="111">
        <f ca="1">INDEX(OFFSET(_summary!$T$26,0,MATCH(MID(CELL("filename",$A$1),FIND("]",CELL("filename",$A$1))+1,255),_summary!$U$25:$AI$25,0),140,1),MATCH($A5,_summary!$U$26:$U$54,0))</f>
        <v>0.24050231438574443</v>
      </c>
      <c r="H5" s="112">
        <f t="shared" ref="H5:L5" ca="1" si="6">G5-5*(G5-$M5)/($M$1-G$1)</f>
        <v>0.23849812843252988</v>
      </c>
      <c r="I5" s="112">
        <f t="shared" ca="1" si="6"/>
        <v>0.23649394247931535</v>
      </c>
      <c r="J5" s="112">
        <f t="shared" ca="1" si="6"/>
        <v>0.23448975652610082</v>
      </c>
      <c r="K5" s="112">
        <f t="shared" ca="1" si="6"/>
        <v>0.23248557057288627</v>
      </c>
      <c r="L5" s="112">
        <f t="shared" ca="1" si="6"/>
        <v>0.23048138461967171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0.22847719866645719</v>
      </c>
      <c r="N5" s="113"/>
      <c r="O5" s="113"/>
      <c r="P5" s="113"/>
      <c r="Q5" s="113"/>
      <c r="R5" s="113"/>
    </row>
    <row r="6" spans="1:18" x14ac:dyDescent="0.3">
      <c r="A6" s="110" t="s">
        <v>28</v>
      </c>
      <c r="B6" s="110">
        <v>1</v>
      </c>
      <c r="C6" s="121">
        <f ca="1">MAX(0,IFERROR(VLOOKUP(MID(CELL("filename",$A$1),FIND("]",CELL("filename",$A$1))+1,255)&amp;$A6,_datainput!$A$1:$AE$345,4+C$1-1990,FALSE),0))</f>
        <v>0.10033929171486948</v>
      </c>
      <c r="D6" s="121">
        <f ca="1">MAX(0,IFERROR(VLOOKUP(MID(CELL("filename",$A$1),FIND("]",CELL("filename",$A$1))+1,255)&amp;$A6,_datainput!$A$1:$AE$345,4+D$1-1990,FALSE),0))</f>
        <v>9.4032678717643481E-2</v>
      </c>
      <c r="E6" s="121">
        <f t="shared" ref="E6:F6" ca="1" si="7">D6-(D6-$G6)/($G$1-D$1)</f>
        <v>9.7409534235182657E-2</v>
      </c>
      <c r="F6" s="121">
        <f t="shared" ca="1" si="7"/>
        <v>0.10078638975272183</v>
      </c>
      <c r="G6" s="111">
        <f ca="1">INDEX(OFFSET(_summary!$T$26,0,MATCH(MID(CELL("filename",$A$1),FIND("]",CELL("filename",$A$1))+1,255),_summary!$U$25:$AI$25,0),140,1),MATCH($A6,_summary!$U$26:$U$54,0))</f>
        <v>0.10416324527026102</v>
      </c>
      <c r="H6" s="112">
        <f t="shared" ref="H6:L6" ca="1" si="8">G6-5*(G6-$M6)/($M$1-G$1)</f>
        <v>0.10329521822634218</v>
      </c>
      <c r="I6" s="112">
        <f t="shared" ca="1" si="8"/>
        <v>0.10242719118242333</v>
      </c>
      <c r="J6" s="112">
        <f t="shared" ca="1" si="8"/>
        <v>0.10155916413850449</v>
      </c>
      <c r="K6" s="112">
        <f t="shared" ca="1" si="8"/>
        <v>0.10069113709458564</v>
      </c>
      <c r="L6" s="112">
        <f t="shared" ca="1" si="8"/>
        <v>9.9823110050666797E-2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9.8955083006747963E-2</v>
      </c>
    </row>
    <row r="7" spans="1:18" x14ac:dyDescent="0.3">
      <c r="A7" s="110" t="s">
        <v>13</v>
      </c>
      <c r="B7" s="110">
        <v>1</v>
      </c>
      <c r="C7" s="121">
        <f ca="1">MAX(0,IFERROR(VLOOKUP(MID(CELL("filename",$A$1),FIND("]",CELL("filename",$A$1))+1,255)&amp;$A7,_datainput!$A$1:$AE$345,4+C$1-1990,FALSE),0))</f>
        <v>0.35458091219712379</v>
      </c>
      <c r="D7" s="121">
        <f ca="1">MAX(0,IFERROR(VLOOKUP(MID(CELL("filename",$A$1),FIND("]",CELL("filename",$A$1))+1,255)&amp;$A7,_datainput!$A$1:$AE$345,4+D$1-1990,FALSE),0))</f>
        <v>0.35059866028301845</v>
      </c>
      <c r="E7" s="121">
        <f t="shared" ref="E7:F7" ca="1" si="9">D7-(D7-$G7)/($G$1-D$1)</f>
        <v>0.35315974313882353</v>
      </c>
      <c r="F7" s="121">
        <f t="shared" ca="1" si="9"/>
        <v>0.35572082599462862</v>
      </c>
      <c r="G7" s="111">
        <f ca="1">INDEX(OFFSET(_summary!$T$26,0,MATCH(MID(CELL("filename",$A$1),FIND("]",CELL("filename",$A$1))+1,255),_summary!$U$25:$AI$25,0),140,1),MATCH($A7,_summary!$U$26:$U$54,0))</f>
        <v>0.35828190885043365</v>
      </c>
      <c r="H7" s="112">
        <f t="shared" ref="H7:L7" ca="1" si="10">G7-5*(G7-$M7)/($M$1-G$1)</f>
        <v>0.35529622627668001</v>
      </c>
      <c r="I7" s="112">
        <f t="shared" ca="1" si="10"/>
        <v>0.35231054370292642</v>
      </c>
      <c r="J7" s="112">
        <f t="shared" ca="1" si="10"/>
        <v>0.34932486112917283</v>
      </c>
      <c r="K7" s="112">
        <f t="shared" ca="1" si="10"/>
        <v>0.34633917855541918</v>
      </c>
      <c r="L7" s="112">
        <f t="shared" ca="1" si="10"/>
        <v>0.34335349598166554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0.34036781340791195</v>
      </c>
    </row>
    <row r="8" spans="1:18" x14ac:dyDescent="0.3">
      <c r="A8" s="110" t="s">
        <v>17</v>
      </c>
      <c r="B8" s="110">
        <v>1</v>
      </c>
      <c r="C8" s="121">
        <f ca="1">MAX(0,IFERROR(VLOOKUP(MID(CELL("filename",$A$1),FIND("]",CELL("filename",$A$1))+1,255)&amp;$A8,_datainput!$A$1:$AE$345,4+C$1-1990,FALSE),0))</f>
        <v>0.27800057156064634</v>
      </c>
      <c r="D8" s="121">
        <f ca="1">MAX(0,IFERROR(VLOOKUP(MID(CELL("filename",$A$1),FIND("]",CELL("filename",$A$1))+1,255)&amp;$A8,_datainput!$A$1:$AE$345,4+D$1-1990,FALSE),0))</f>
        <v>0.26695009527795277</v>
      </c>
      <c r="E8" s="121">
        <f t="shared" ref="E8:F8" ca="1" si="11">D8-(D8-$G8)/($G$1-D$1)</f>
        <v>0.27963946372385756</v>
      </c>
      <c r="F8" s="121">
        <f t="shared" ca="1" si="11"/>
        <v>0.29232883216976235</v>
      </c>
      <c r="G8" s="111">
        <f ca="1">INDEX(OFFSET(_summary!$T$26,0,MATCH(MID(CELL("filename",$A$1),FIND("]",CELL("filename",$A$1))+1,255),_summary!$U$25:$AI$25,0),140,1),MATCH($A8,_summary!$U$26:$U$54,0))</f>
        <v>0.30501820061566709</v>
      </c>
      <c r="H8" s="112">
        <f t="shared" ref="H8:L8" ca="1" si="12">G8-5*(G8-$M8)/($M$1-G$1)</f>
        <v>0.30247638227720319</v>
      </c>
      <c r="I8" s="112">
        <f t="shared" ca="1" si="12"/>
        <v>0.2999345639387393</v>
      </c>
      <c r="J8" s="112">
        <f t="shared" ca="1" si="12"/>
        <v>0.2973927456002754</v>
      </c>
      <c r="K8" s="112">
        <f t="shared" ca="1" si="12"/>
        <v>0.2948509272618115</v>
      </c>
      <c r="L8" s="112">
        <f t="shared" ca="1" si="12"/>
        <v>0.2923091089233476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0.28976729058488371</v>
      </c>
    </row>
    <row r="9" spans="1:18" x14ac:dyDescent="0.3">
      <c r="A9" s="110" t="s">
        <v>25</v>
      </c>
      <c r="B9" s="110">
        <v>1</v>
      </c>
      <c r="C9" s="121">
        <f ca="1">MAX(0,IFERROR(VLOOKUP(MID(CELL("filename",$A$1),FIND("]",CELL("filename",$A$1))+1,255)&amp;$A9,_datainput!$A$1:$AE$345,4+C$1-1990,FALSE),0))</f>
        <v>0.11417738212675327</v>
      </c>
      <c r="D9" s="121">
        <f ca="1">MAX(0,IFERROR(VLOOKUP(MID(CELL("filename",$A$1),FIND("]",CELL("filename",$A$1))+1,255)&amp;$A9,_datainput!$A$1:$AE$345,4+D$1-1990,FALSE),0))</f>
        <v>0.10890313849062115</v>
      </c>
      <c r="E9" s="121">
        <f t="shared" ref="E9:F9" ca="1" si="13">D9-(D9-$G9)/($G$1-D$1)</f>
        <v>0.1068567812351555</v>
      </c>
      <c r="F9" s="121">
        <f t="shared" ca="1" si="13"/>
        <v>0.10481042397968987</v>
      </c>
      <c r="G9" s="111">
        <f ca="1">INDEX(OFFSET(_summary!$T$26,0,MATCH(MID(CELL("filename",$A$1),FIND("]",CELL("filename",$A$1))+1,255),_summary!$U$25:$AI$25,0),140,1),MATCH($A9,_summary!$U$26:$U$54,0))</f>
        <v>0.10276406672422422</v>
      </c>
      <c r="H9" s="112">
        <f t="shared" ref="H9:L9" ca="1" si="14">G9-5*(G9-$M9)/($M$1-G$1)</f>
        <v>0.10190769950152236</v>
      </c>
      <c r="I9" s="112">
        <f t="shared" ca="1" si="14"/>
        <v>0.10105133227882049</v>
      </c>
      <c r="J9" s="112">
        <f t="shared" ca="1" si="14"/>
        <v>0.10019496505611862</v>
      </c>
      <c r="K9" s="112">
        <f t="shared" ca="1" si="14"/>
        <v>9.9338597833416753E-2</v>
      </c>
      <c r="L9" s="112">
        <f t="shared" ca="1" si="14"/>
        <v>9.8482230610714871E-2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9.7625863388013004E-2</v>
      </c>
    </row>
    <row r="10" spans="1:18" x14ac:dyDescent="0.3">
      <c r="A10" s="110" t="s">
        <v>11</v>
      </c>
      <c r="B10" s="110">
        <v>1</v>
      </c>
      <c r="C10" s="121">
        <f ca="1">MAX(0,IFERROR(VLOOKUP(MID(CELL("filename",$A$1),FIND("]",CELL("filename",$A$1))+1,255)&amp;$A10,_datainput!$A$1:$AE$345,4+C$1-1990,FALSE),0))</f>
        <v>9.4650368819110386E-3</v>
      </c>
      <c r="D10" s="121">
        <f ca="1">MAX(0,IFERROR(VLOOKUP(MID(CELL("filename",$A$1),FIND("]",CELL("filename",$A$1))+1,255)&amp;$A10,_datainput!$A$1:$AE$345,4+D$1-1990,FALSE),0))</f>
        <v>8.2100368199425951E-3</v>
      </c>
      <c r="E10" s="121">
        <f t="shared" ref="E10:F10" ca="1" si="15">D10-(D10-$G10)/($G$1-D$1)</f>
        <v>9.1048547262059729E-3</v>
      </c>
      <c r="F10" s="121">
        <f t="shared" ca="1" si="15"/>
        <v>9.9996726324693506E-3</v>
      </c>
      <c r="G10" s="111">
        <f ca="1">INDEX(OFFSET(_summary!$T$26,0,MATCH(MID(CELL("filename",$A$1),FIND("]",CELL("filename",$A$1))+1,255),_summary!$U$25:$AI$25,0),140,1),MATCH($A10,_summary!$U$26:$U$54,0))</f>
        <v>1.0894490538732728E-2</v>
      </c>
      <c r="H10" s="112">
        <f t="shared" ref="H10:L10" ca="1" si="16">G10-5*(G10-$M10)/($M$1-G$1)</f>
        <v>1.0803703117576622E-2</v>
      </c>
      <c r="I10" s="112">
        <f t="shared" ca="1" si="16"/>
        <v>1.0712915696420515E-2</v>
      </c>
      <c r="J10" s="112">
        <f t="shared" ca="1" si="16"/>
        <v>1.062212827526441E-2</v>
      </c>
      <c r="K10" s="112">
        <f t="shared" ca="1" si="16"/>
        <v>1.0531340854108303E-2</v>
      </c>
      <c r="L10" s="112">
        <f t="shared" ca="1" si="16"/>
        <v>1.0440553432952197E-2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1.0349766011796092E-2</v>
      </c>
    </row>
    <row r="11" spans="1:18" x14ac:dyDescent="0.3">
      <c r="A11" s="110" t="s">
        <v>3</v>
      </c>
      <c r="B11" s="110">
        <v>1</v>
      </c>
      <c r="C11" s="121">
        <f ca="1">MAX(0,IFERROR(VLOOKUP(MID(CELL("filename",$A$1),FIND("]",CELL("filename",$A$1))+1,255)&amp;$A11,_datainput!$A$1:$AE$345,4+C$1-1990,FALSE),0))</f>
        <v>0.36677973270785891</v>
      </c>
      <c r="D11" s="121">
        <f ca="1">MAX(0,IFERROR(VLOOKUP(MID(CELL("filename",$A$1),FIND("]",CELL("filename",$A$1))+1,255)&amp;$A11,_datainput!$A$1:$AE$345,4+D$1-1990,FALSE),0))</f>
        <v>0.36420104750619131</v>
      </c>
      <c r="E11" s="121">
        <f t="shared" ref="E11:F11" ca="1" si="17">D11-(D11-$G11)/($G$1-D$1)</f>
        <v>0.36894572669314191</v>
      </c>
      <c r="F11" s="121">
        <f t="shared" ca="1" si="17"/>
        <v>0.3736904058800925</v>
      </c>
      <c r="G11" s="111">
        <f ca="1">INDEX(OFFSET(_summary!$T$26,0,MATCH(MID(CELL("filename",$A$1),FIND("]",CELL("filename",$A$1))+1,255),_summary!$U$25:$AI$25,0),140,1),MATCH($A11,_summary!$U$26:$U$54,0))</f>
        <v>0.3784350850670431</v>
      </c>
      <c r="H11" s="112">
        <f t="shared" ref="H11:L11" ca="1" si="18">G11-5*(G11-$M11)/($M$1-G$1)</f>
        <v>0.37528145935815105</v>
      </c>
      <c r="I11" s="112">
        <f t="shared" ca="1" si="18"/>
        <v>0.372127833649259</v>
      </c>
      <c r="J11" s="112">
        <f t="shared" ca="1" si="18"/>
        <v>0.36897420794036695</v>
      </c>
      <c r="K11" s="112">
        <f t="shared" ca="1" si="18"/>
        <v>0.36582058223147496</v>
      </c>
      <c r="L11" s="112">
        <f t="shared" ca="1" si="18"/>
        <v>0.36266695652258296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0.35951333081369091</v>
      </c>
    </row>
    <row r="12" spans="1:18" x14ac:dyDescent="0.3">
      <c r="A12" s="110" t="s">
        <v>2</v>
      </c>
      <c r="B12" s="110">
        <v>1</v>
      </c>
      <c r="C12" s="121">
        <f ca="1">MAX(0,IFERROR(VLOOKUP(MID(CELL("filename",$A$1),FIND("]",CELL("filename",$A$1))+1,255)&amp;$A12,_datainput!$A$1:$AE$345,4+C$1-1990,FALSE),0))</f>
        <v>0.50220983987211187</v>
      </c>
      <c r="D12" s="121">
        <f ca="1">MAX(0,IFERROR(VLOOKUP(MID(CELL("filename",$A$1),FIND("]",CELL("filename",$A$1))+1,255)&amp;$A12,_datainput!$A$1:$AE$345,4+D$1-1990,FALSE),0))</f>
        <v>0.48548963422890229</v>
      </c>
      <c r="E12" s="121">
        <f t="shared" ref="E12:F12" ca="1" si="19">D12-(D12-$G12)/($G$1-D$1)</f>
        <v>0.48172355142272111</v>
      </c>
      <c r="F12" s="121">
        <f t="shared" ca="1" si="19"/>
        <v>0.47795746861653998</v>
      </c>
      <c r="G12" s="111">
        <f ca="1">INDEX(OFFSET(_summary!$T$26,0,MATCH(MID(CELL("filename",$A$1),FIND("]",CELL("filename",$A$1))+1,255),_summary!$U$25:$AI$25,0),140,1),MATCH($A12,_summary!$U$26:$U$54,0))</f>
        <v>0.4741913858103588</v>
      </c>
      <c r="H12" s="112">
        <f t="shared" ref="H12:L12" ca="1" si="20">G12-5*(G12-$M12)/($M$1-G$1)</f>
        <v>0.47023979092860579</v>
      </c>
      <c r="I12" s="112">
        <f t="shared" ca="1" si="20"/>
        <v>0.46628819604685279</v>
      </c>
      <c r="J12" s="112">
        <f t="shared" ca="1" si="20"/>
        <v>0.46233660116509978</v>
      </c>
      <c r="K12" s="112">
        <f t="shared" ca="1" si="20"/>
        <v>0.45838500628334677</v>
      </c>
      <c r="L12" s="112">
        <f t="shared" ca="1" si="20"/>
        <v>0.45443341140159377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0.45048181651984082</v>
      </c>
    </row>
    <row r="13" spans="1:18" x14ac:dyDescent="0.3">
      <c r="A13" s="110" t="s">
        <v>16</v>
      </c>
      <c r="B13" s="110">
        <v>1</v>
      </c>
      <c r="C13" s="121">
        <f ca="1">MAX(0,IFERROR(VLOOKUP(MID(CELL("filename",$A$1),FIND("]",CELL("filename",$A$1))+1,255)&amp;$A13,_datainput!$A$1:$AE$345,4+C$1-1990,FALSE),0))</f>
        <v>0.10259588424210786</v>
      </c>
      <c r="D13" s="121">
        <f ca="1">MAX(0,IFERROR(VLOOKUP(MID(CELL("filename",$A$1),FIND("]",CELL("filename",$A$1))+1,255)&amp;$A13,_datainput!$A$1:$AE$345,4+D$1-1990,FALSE),0))</f>
        <v>0.10915930970377019</v>
      </c>
      <c r="E13" s="121">
        <f t="shared" ref="E13:F13" ca="1" si="21">D13-(D13-$G13)/($G$1-D$1)</f>
        <v>9.7941466789673984E-2</v>
      </c>
      <c r="F13" s="121">
        <f t="shared" ca="1" si="21"/>
        <v>8.6723623875577777E-2</v>
      </c>
      <c r="G13" s="111">
        <f ca="1">INDEX(OFFSET(_summary!$T$26,0,MATCH(MID(CELL("filename",$A$1),FIND("]",CELL("filename",$A$1))+1,255),_summary!$U$25:$AI$25,0),140,1),MATCH($A13,_summary!$U$26:$U$54,0))</f>
        <v>7.5505780961481583E-2</v>
      </c>
      <c r="H13" s="112">
        <f t="shared" ref="H13:L13" ca="1" si="22">G13-5*(G13-$M13)/($M$1-G$1)</f>
        <v>7.4876566120135907E-2</v>
      </c>
      <c r="I13" s="112">
        <f t="shared" ca="1" si="22"/>
        <v>7.424735127879023E-2</v>
      </c>
      <c r="J13" s="112">
        <f t="shared" ca="1" si="22"/>
        <v>7.3618136437444553E-2</v>
      </c>
      <c r="K13" s="112">
        <f t="shared" ca="1" si="22"/>
        <v>7.2988921596098863E-2</v>
      </c>
      <c r="L13" s="112">
        <f t="shared" ca="1" si="22"/>
        <v>7.2359706754753172E-2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7.1730491913407496E-2</v>
      </c>
    </row>
    <row r="14" spans="1:18" x14ac:dyDescent="0.3">
      <c r="A14" s="110" t="s">
        <v>15</v>
      </c>
      <c r="B14" s="110">
        <v>1</v>
      </c>
      <c r="C14" s="121">
        <f ca="1">MAX(0,IFERROR(VLOOKUP(MID(CELL("filename",$A$1),FIND("]",CELL("filename",$A$1))+1,255)&amp;$A14,_datainput!$A$1:$AE$345,4+C$1-1990,FALSE),0))</f>
        <v>0.54263731220026212</v>
      </c>
      <c r="D14" s="121">
        <f ca="1">MAX(0,IFERROR(VLOOKUP(MID(CELL("filename",$A$1),FIND("]",CELL("filename",$A$1))+1,255)&amp;$A14,_datainput!$A$1:$AE$345,4+D$1-1990,FALSE),0))</f>
        <v>0.56572838707034545</v>
      </c>
      <c r="E14" s="121">
        <f t="shared" ref="E14:F14" ca="1" si="23">D14-(D14-$G14)/($G$1-D$1)</f>
        <v>0.53733236647529248</v>
      </c>
      <c r="F14" s="121">
        <f t="shared" ca="1" si="23"/>
        <v>0.5089363458802395</v>
      </c>
      <c r="G14" s="111">
        <f ca="1">INDEX(OFFSET(_summary!$T$26,0,MATCH(MID(CELL("filename",$A$1),FIND("]",CELL("filename",$A$1))+1,255),_summary!$U$25:$AI$25,0),140,1),MATCH($A14,_summary!$U$26:$U$54,0))</f>
        <v>0.48054032528518653</v>
      </c>
      <c r="H14" s="112">
        <f t="shared" ref="H14:L14" ca="1" si="24">G14-5*(G14-$M14)/($M$1-G$1)</f>
        <v>0.47653582257447663</v>
      </c>
      <c r="I14" s="112">
        <f t="shared" ca="1" si="24"/>
        <v>0.47253131986376673</v>
      </c>
      <c r="J14" s="112">
        <f t="shared" ca="1" si="24"/>
        <v>0.46852681715305683</v>
      </c>
      <c r="K14" s="112">
        <f t="shared" ca="1" si="24"/>
        <v>0.46452231444234693</v>
      </c>
      <c r="L14" s="112">
        <f t="shared" ca="1" si="24"/>
        <v>0.46051781173163708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0.45651330902092718</v>
      </c>
    </row>
    <row r="15" spans="1:18" x14ac:dyDescent="0.3">
      <c r="A15" s="110" t="s">
        <v>18</v>
      </c>
      <c r="B15" s="110">
        <v>1</v>
      </c>
      <c r="C15" s="121">
        <f ca="1">MAX(0,IFERROR(VLOOKUP(MID(CELL("filename",$A$1),FIND("]",CELL("filename",$A$1))+1,255)&amp;$A15,_datainput!$A$1:$AE$345,4+C$1-1990,FALSE),0))</f>
        <v>0.24553938792904326</v>
      </c>
      <c r="D15" s="121">
        <f ca="1">MAX(0,IFERROR(VLOOKUP(MID(CELL("filename",$A$1),FIND("]",CELL("filename",$A$1))+1,255)&amp;$A15,_datainput!$A$1:$AE$345,4+D$1-1990,FALSE),0))</f>
        <v>0.25357510744356565</v>
      </c>
      <c r="E15" s="121">
        <f t="shared" ref="E15:F15" ca="1" si="25">D15-(D15-$G15)/($G$1-D$1)</f>
        <v>0.25578444814047718</v>
      </c>
      <c r="F15" s="121">
        <f t="shared" ca="1" si="25"/>
        <v>0.25799378883738866</v>
      </c>
      <c r="G15" s="111">
        <f ca="1">INDEX(OFFSET(_summary!$T$26,0,MATCH(MID(CELL("filename",$A$1),FIND("]",CELL("filename",$A$1))+1,255),_summary!$U$25:$AI$25,0),140,1),MATCH($A15,_summary!$U$26:$U$54,0))</f>
        <v>0.26020312953430019</v>
      </c>
      <c r="H15" s="112">
        <f t="shared" ref="H15:L15" ca="1" si="26">G15-5*(G15-$M15)/($M$1-G$1)</f>
        <v>0.25803477012151438</v>
      </c>
      <c r="I15" s="112">
        <f t="shared" ca="1" si="26"/>
        <v>0.25586641070872851</v>
      </c>
      <c r="J15" s="112">
        <f t="shared" ca="1" si="26"/>
        <v>0.25369805129594269</v>
      </c>
      <c r="K15" s="112">
        <f t="shared" ca="1" si="26"/>
        <v>0.25152969188315688</v>
      </c>
      <c r="L15" s="112">
        <f t="shared" ca="1" si="26"/>
        <v>0.24936133247037101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0.24719297305758517</v>
      </c>
    </row>
    <row r="16" spans="1:18" x14ac:dyDescent="0.3">
      <c r="A16" s="110" t="s">
        <v>5</v>
      </c>
      <c r="B16" s="110">
        <v>1</v>
      </c>
      <c r="C16" s="121">
        <f ca="1">MAX(0,IFERROR(VLOOKUP(MID(CELL("filename",$A$1),FIND("]",CELL("filename",$A$1))+1,255)&amp;$A16,_datainput!$A$1:$AE$345,4+C$1-1990,FALSE),0))</f>
        <v>0.65769016872497688</v>
      </c>
      <c r="D16" s="121">
        <f ca="1">MAX(0,IFERROR(VLOOKUP(MID(CELL("filename",$A$1),FIND("]",CELL("filename",$A$1))+1,255)&amp;$A16,_datainput!$A$1:$AE$345,4+D$1-1990,FALSE),0))</f>
        <v>0.64719177181383691</v>
      </c>
      <c r="E16" s="121">
        <f t="shared" ref="E16:F16" ca="1" si="27">D16-(D16-$G16)/($G$1-D$1)</f>
        <v>0.6486566104744973</v>
      </c>
      <c r="F16" s="121">
        <f t="shared" ca="1" si="27"/>
        <v>0.65012144913515768</v>
      </c>
      <c r="G16" s="111">
        <f ca="1">INDEX(OFFSET(_summary!$T$26,0,MATCH(MID(CELL("filename",$A$1),FIND("]",CELL("filename",$A$1))+1,255),_summary!$U$25:$AI$25,0),140,1),MATCH($A16,_summary!$U$26:$U$54,0))</f>
        <v>0.65158628779581818</v>
      </c>
      <c r="H16" s="112">
        <f t="shared" ref="H16:L16" ca="1" si="28">G16-5*(G16-$M16)/($M$1-G$1)</f>
        <v>0.64615640206418634</v>
      </c>
      <c r="I16" s="112">
        <f t="shared" ca="1" si="28"/>
        <v>0.64072651633255451</v>
      </c>
      <c r="J16" s="112">
        <f t="shared" ca="1" si="28"/>
        <v>0.63529663060092267</v>
      </c>
      <c r="K16" s="112">
        <f t="shared" ca="1" si="28"/>
        <v>0.62986674486929084</v>
      </c>
      <c r="L16" s="112">
        <f t="shared" ca="1" si="28"/>
        <v>0.62443685913765901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0.61900697340602728</v>
      </c>
    </row>
    <row r="17" spans="1:13" x14ac:dyDescent="0.3">
      <c r="A17" s="110" t="s">
        <v>23</v>
      </c>
      <c r="B17" s="110">
        <v>1</v>
      </c>
      <c r="C17" s="121">
        <f ca="1">MAX(0,IFERROR(VLOOKUP(MID(CELL("filename",$A$1),FIND("]",CELL("filename",$A$1))+1,255)&amp;$A17,_datainput!$A$1:$AE$345,4+C$1-1990,FALSE),0))</f>
        <v>0.16066680676471207</v>
      </c>
      <c r="D17" s="121">
        <f ca="1">MAX(0,IFERROR(VLOOKUP(MID(CELL("filename",$A$1),FIND("]",CELL("filename",$A$1))+1,255)&amp;$A17,_datainput!$A$1:$AE$345,4+D$1-1990,FALSE),0))</f>
        <v>0.15243738482567185</v>
      </c>
      <c r="E17" s="121">
        <f t="shared" ref="E17:F17" ca="1" si="29">D17-(D17-$G17)/($G$1-D$1)</f>
        <v>0.14506975934695948</v>
      </c>
      <c r="F17" s="121">
        <f t="shared" ca="1" si="29"/>
        <v>0.13770213386824715</v>
      </c>
      <c r="G17" s="111">
        <f ca="1">INDEX(OFFSET(_summary!$T$26,0,MATCH(MID(CELL("filename",$A$1),FIND("]",CELL("filename",$A$1))+1,255),_summary!$U$25:$AI$25,0),140,1),MATCH($A17,_summary!$U$26:$U$54,0))</f>
        <v>0.13033450838953478</v>
      </c>
      <c r="H17" s="112">
        <f t="shared" ref="H17:L17" ca="1" si="30">G17-5*(G17-$M17)/($M$1-G$1)</f>
        <v>0.12924838748628867</v>
      </c>
      <c r="I17" s="112">
        <f t="shared" ca="1" si="30"/>
        <v>0.12816226658304253</v>
      </c>
      <c r="J17" s="112">
        <f t="shared" ca="1" si="30"/>
        <v>0.12707614567979642</v>
      </c>
      <c r="K17" s="112">
        <f t="shared" ca="1" si="30"/>
        <v>0.1259900247765503</v>
      </c>
      <c r="L17" s="112">
        <f t="shared" ca="1" si="30"/>
        <v>0.12490390387330416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0.12381778297005804</v>
      </c>
    </row>
    <row r="18" spans="1:13" x14ac:dyDescent="0.3">
      <c r="A18" s="110" t="s">
        <v>24</v>
      </c>
      <c r="B18" s="110">
        <v>1</v>
      </c>
      <c r="C18" s="121">
        <f ca="1">MAX(0,IFERROR(VLOOKUP(MID(CELL("filename",$A$1),FIND("]",CELL("filename",$A$1))+1,255)&amp;$A18,_datainput!$A$1:$AE$345,4+C$1-1990,FALSE),0))</f>
        <v>0.17705910957656537</v>
      </c>
      <c r="D18" s="121">
        <f ca="1">MAX(0,IFERROR(VLOOKUP(MID(CELL("filename",$A$1),FIND("]",CELL("filename",$A$1))+1,255)&amp;$A18,_datainput!$A$1:$AE$345,4+D$1-1990,FALSE),0))</f>
        <v>0.18607363138758401</v>
      </c>
      <c r="E18" s="121">
        <f t="shared" ref="E18:F18" ca="1" si="31">D18-(D18-$G18)/($G$1-D$1)</f>
        <v>0.1726259187073399</v>
      </c>
      <c r="F18" s="121">
        <f t="shared" ca="1" si="31"/>
        <v>0.15917820602709581</v>
      </c>
      <c r="G18" s="111">
        <f ca="1">INDEX(OFFSET(_summary!$T$26,0,MATCH(MID(CELL("filename",$A$1),FIND("]",CELL("filename",$A$1))+1,255),_summary!$U$25:$AI$25,0),140,1),MATCH($A18,_summary!$U$26:$U$54,0))</f>
        <v>0.1457304933468517</v>
      </c>
      <c r="H18" s="112">
        <f t="shared" ref="H18:L18" ca="1" si="32">G18-5*(G18-$M18)/($M$1-G$1)</f>
        <v>0.14451607256896126</v>
      </c>
      <c r="I18" s="112">
        <f t="shared" ca="1" si="32"/>
        <v>0.14330165179107082</v>
      </c>
      <c r="J18" s="112">
        <f t="shared" ca="1" si="32"/>
        <v>0.14208723101318038</v>
      </c>
      <c r="K18" s="112">
        <f t="shared" ca="1" si="32"/>
        <v>0.14087281023528997</v>
      </c>
      <c r="L18" s="112">
        <f t="shared" ca="1" si="32"/>
        <v>0.13965838945739956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0.13844396867950912</v>
      </c>
    </row>
    <row r="19" spans="1:13" x14ac:dyDescent="0.3">
      <c r="A19" s="110" t="s">
        <v>27</v>
      </c>
      <c r="B19" s="110">
        <v>1</v>
      </c>
      <c r="C19" s="121">
        <f ca="1">MAX(0,IFERROR(VLOOKUP(MID(CELL("filename",$A$1),FIND("]",CELL("filename",$A$1))+1,255)&amp;$A19,_datainput!$A$1:$AE$345,4+C$1-1990,FALSE),0))</f>
        <v>0.49987926107417413</v>
      </c>
      <c r="D19" s="121">
        <f ca="1">MAX(0,IFERROR(VLOOKUP(MID(CELL("filename",$A$1),FIND("]",CELL("filename",$A$1))+1,255)&amp;$A19,_datainput!$A$1:$AE$345,4+D$1-1990,FALSE),0))</f>
        <v>0.50758933138956264</v>
      </c>
      <c r="E19" s="121">
        <f t="shared" ref="E19:F19" ca="1" si="33">D19-(D19-$G19)/($G$1-D$1)</f>
        <v>0.49293610319292869</v>
      </c>
      <c r="F19" s="121">
        <f t="shared" ca="1" si="33"/>
        <v>0.47828287499629474</v>
      </c>
      <c r="G19" s="111">
        <f ca="1">INDEX(OFFSET(_summary!$T$26,0,MATCH(MID(CELL("filename",$A$1),FIND("]",CELL("filename",$A$1))+1,255),_summary!$U$25:$AI$25,0),140,1),MATCH($A19,_summary!$U$26:$U$54,0))</f>
        <v>0.46362964679966079</v>
      </c>
      <c r="H19" s="112">
        <f t="shared" ref="H19:L19" ca="1" si="34">G19-5*(G19-$M19)/($M$1-G$1)</f>
        <v>0.45976606640966361</v>
      </c>
      <c r="I19" s="112">
        <f t="shared" ca="1" si="34"/>
        <v>0.45590248601966643</v>
      </c>
      <c r="J19" s="112">
        <f t="shared" ca="1" si="34"/>
        <v>0.45203890562966925</v>
      </c>
      <c r="K19" s="112">
        <f t="shared" ca="1" si="34"/>
        <v>0.44817532523967207</v>
      </c>
      <c r="L19" s="112">
        <f t="shared" ca="1" si="34"/>
        <v>0.44431174484967489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0.44044816445967772</v>
      </c>
    </row>
    <row r="20" spans="1:13" x14ac:dyDescent="0.3">
      <c r="A20" s="110" t="s">
        <v>29</v>
      </c>
      <c r="B20" s="110">
        <v>1</v>
      </c>
      <c r="C20" s="121">
        <f ca="1">MAX(0,IFERROR(VLOOKUP(MID(CELL("filename",$A$1),FIND("]",CELL("filename",$A$1))+1,255)&amp;$A20,_datainput!$A$1:$AE$345,4+C$1-1990,FALSE),0))</f>
        <v>0.57467877150531943</v>
      </c>
      <c r="D20" s="121">
        <f ca="1">MAX(0,IFERROR(VLOOKUP(MID(CELL("filename",$A$1),FIND("]",CELL("filename",$A$1))+1,255)&amp;$A20,_datainput!$A$1:$AE$345,4+D$1-1990,FALSE),0))</f>
        <v>0.49062635312299502</v>
      </c>
      <c r="E20" s="121">
        <f t="shared" ref="E20:F20" ca="1" si="35">D20-(D20-$G20)/($G$1-D$1)</f>
        <v>0.51107016153392482</v>
      </c>
      <c r="F20" s="121">
        <f t="shared" ca="1" si="35"/>
        <v>0.53151396994485456</v>
      </c>
      <c r="G20" s="111">
        <f ca="1">INDEX(OFFSET(_summary!$T$26,0,MATCH(MID(CELL("filename",$A$1),FIND("]",CELL("filename",$A$1))+1,255),_summary!$U$25:$AI$25,0),140,1),MATCH($A20,_summary!$U$26:$U$54,0))</f>
        <v>0.5519577783557843</v>
      </c>
      <c r="H20" s="112">
        <f t="shared" ref="H20:L20" ca="1" si="36">G20-5*(G20-$M20)/($M$1-G$1)</f>
        <v>0.54735813020281943</v>
      </c>
      <c r="I20" s="112">
        <f t="shared" ca="1" si="36"/>
        <v>0.54275848204985455</v>
      </c>
      <c r="J20" s="112">
        <f t="shared" ca="1" si="36"/>
        <v>0.53815883389688968</v>
      </c>
      <c r="K20" s="112">
        <f t="shared" ca="1" si="36"/>
        <v>0.5335591857439248</v>
      </c>
      <c r="L20" s="112">
        <f t="shared" ca="1" si="36"/>
        <v>0.52895953759095993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0.52435988943799505</v>
      </c>
    </row>
    <row r="21" spans="1:13" x14ac:dyDescent="0.3">
      <c r="A21" s="110" t="s">
        <v>8</v>
      </c>
      <c r="B21" s="110">
        <v>1</v>
      </c>
      <c r="C21" s="121">
        <f ca="1">MAX(0,IFERROR(VLOOKUP(MID(CELL("filename",$A$1),FIND("]",CELL("filename",$A$1))+1,255)&amp;$A21,_datainput!$A$1:$AE$345,4+C$1-1990,FALSE),0))</f>
        <v>0.87549372133878678</v>
      </c>
      <c r="D21" s="121">
        <f ca="1">MAX(0,IFERROR(VLOOKUP(MID(CELL("filename",$A$1),FIND("]",CELL("filename",$A$1))+1,255)&amp;$A21,_datainput!$A$1:$AE$345,4+D$1-1990,FALSE),0))</f>
        <v>0.86951637330399212</v>
      </c>
      <c r="E21" s="121">
        <f t="shared" ref="E21:F21" ca="1" si="37">D21-(D21-$G21)/($G$1-D$1)</f>
        <v>0.88025021938906678</v>
      </c>
      <c r="F21" s="121">
        <f t="shared" ca="1" si="37"/>
        <v>0.89098406547414144</v>
      </c>
      <c r="G21" s="111">
        <f ca="1">INDEX(OFFSET(_summary!$T$26,0,MATCH(MID(CELL("filename",$A$1),FIND("]",CELL("filename",$A$1))+1,255),_summary!$U$25:$AI$25,0),140,1),MATCH($A21,_summary!$U$26:$U$54,0))</f>
        <v>0.90171791155921599</v>
      </c>
      <c r="H21" s="112">
        <f t="shared" ref="H21:L21" ca="1" si="38">G21-5*(G21-$M21)/($M$1-G$1)</f>
        <v>0.89420359562955587</v>
      </c>
      <c r="I21" s="112">
        <f t="shared" ca="1" si="38"/>
        <v>0.88668927969989575</v>
      </c>
      <c r="J21" s="112">
        <f t="shared" ca="1" si="38"/>
        <v>0.87917496377023563</v>
      </c>
      <c r="K21" s="112">
        <f t="shared" ca="1" si="38"/>
        <v>0.87166064784057551</v>
      </c>
      <c r="L21" s="112">
        <f t="shared" ca="1" si="38"/>
        <v>0.86414633191091528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0.85663201598125516</v>
      </c>
    </row>
    <row r="22" spans="1:13" x14ac:dyDescent="0.3">
      <c r="A22" s="110" t="s">
        <v>6</v>
      </c>
      <c r="B22" s="110">
        <v>1</v>
      </c>
      <c r="C22" s="121">
        <f ca="1">MAX(0,IFERROR(VLOOKUP(MID(CELL("filename",$A$1),FIND("]",CELL("filename",$A$1))+1,255)&amp;$A22,_datainput!$A$1:$AE$345,4+C$1-1990,FALSE),0))</f>
        <v>0.24654662749128523</v>
      </c>
      <c r="D22" s="121">
        <f ca="1">MAX(0,IFERROR(VLOOKUP(MID(CELL("filename",$A$1),FIND("]",CELL("filename",$A$1))+1,255)&amp;$A22,_datainput!$A$1:$AE$345,4+D$1-1990,FALSE),0))</f>
        <v>0.2559349607854004</v>
      </c>
      <c r="E22" s="121">
        <f t="shared" ref="E22:F22" ca="1" si="39">D22-(D22-$G22)/($G$1-D$1)</f>
        <v>0.25037150163075117</v>
      </c>
      <c r="F22" s="121">
        <f t="shared" ca="1" si="39"/>
        <v>0.24480804247610194</v>
      </c>
      <c r="G22" s="111">
        <f ca="1">INDEX(OFFSET(_summary!$T$26,0,MATCH(MID(CELL("filename",$A$1),FIND("]",CELL("filename",$A$1))+1,255),_summary!$U$25:$AI$25,0),140,1),MATCH($A22,_summary!$U$26:$U$54,0))</f>
        <v>0.23924458332145268</v>
      </c>
      <c r="H22" s="112">
        <f t="shared" ref="H22:L22" ca="1" si="40">G22-5*(G22-$M22)/($M$1-G$1)</f>
        <v>0.23725087846044057</v>
      </c>
      <c r="I22" s="112">
        <f t="shared" ca="1" si="40"/>
        <v>0.23525717359942847</v>
      </c>
      <c r="J22" s="112">
        <f t="shared" ca="1" si="40"/>
        <v>0.23326346873841636</v>
      </c>
      <c r="K22" s="112">
        <f t="shared" ca="1" si="40"/>
        <v>0.23126976387740425</v>
      </c>
      <c r="L22" s="112">
        <f t="shared" ca="1" si="40"/>
        <v>0.22927605901639214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0.22728235415538003</v>
      </c>
    </row>
    <row r="23" spans="1:13" x14ac:dyDescent="0.3">
      <c r="A23" s="110" t="s">
        <v>21</v>
      </c>
      <c r="B23" s="110">
        <v>1</v>
      </c>
      <c r="C23" s="121">
        <f ca="1">MAX(0,IFERROR(VLOOKUP(MID(CELL("filename",$A$1),FIND("]",CELL("filename",$A$1))+1,255)&amp;$A23,_datainput!$A$1:$AE$345,4+C$1-1990,FALSE),0))</f>
        <v>0.17376711579608162</v>
      </c>
      <c r="D23" s="121">
        <f ca="1">MAX(0,IFERROR(VLOOKUP(MID(CELL("filename",$A$1),FIND("]",CELL("filename",$A$1))+1,255)&amp;$A23,_datainput!$A$1:$AE$345,4+D$1-1990,FALSE),0))</f>
        <v>0.17636991999061599</v>
      </c>
      <c r="E23" s="121">
        <f t="shared" ref="E23:F23" ca="1" si="41">D23-(D23-$G23)/($G$1-D$1)</f>
        <v>0.17438373180727881</v>
      </c>
      <c r="F23" s="121">
        <f t="shared" ca="1" si="41"/>
        <v>0.17239754362394166</v>
      </c>
      <c r="G23" s="111">
        <f ca="1">INDEX(OFFSET(_summary!$T$26,0,MATCH(MID(CELL("filename",$A$1),FIND("]",CELL("filename",$A$1))+1,255),_summary!$U$25:$AI$25,0),140,1),MATCH($A23,_summary!$U$26:$U$54,0))</f>
        <v>0.17041135544060448</v>
      </c>
      <c r="H23" s="112">
        <f t="shared" ref="H23:L23" ca="1" si="42">G23-5*(G23-$M23)/($M$1-G$1)</f>
        <v>0.16899126081193278</v>
      </c>
      <c r="I23" s="112">
        <f t="shared" ca="1" si="42"/>
        <v>0.16757116618326107</v>
      </c>
      <c r="J23" s="112">
        <f t="shared" ca="1" si="42"/>
        <v>0.16615107155458936</v>
      </c>
      <c r="K23" s="112">
        <f t="shared" ca="1" si="42"/>
        <v>0.16473097692591765</v>
      </c>
      <c r="L23" s="112">
        <f t="shared" ca="1" si="42"/>
        <v>0.16331088229724594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0.16189078766857426</v>
      </c>
    </row>
    <row r="24" spans="1:13" x14ac:dyDescent="0.3">
      <c r="A24" s="110" t="s">
        <v>10</v>
      </c>
      <c r="B24" s="110">
        <v>1</v>
      </c>
      <c r="C24" s="121">
        <f ca="1">MAX(0,IFERROR(VLOOKUP(MID(CELL("filename",$A$1),FIND("]",CELL("filename",$A$1))+1,255)&amp;$A24,_datainput!$A$1:$AE$345,4+C$1-1990,FALSE),0))</f>
        <v>0.39898645104259822</v>
      </c>
      <c r="D24" s="121">
        <f ca="1">MAX(0,IFERROR(VLOOKUP(MID(CELL("filename",$A$1),FIND("]",CELL("filename",$A$1))+1,255)&amp;$A24,_datainput!$A$1:$AE$345,4+D$1-1990,FALSE),0))</f>
        <v>0.4097872262765313</v>
      </c>
      <c r="E24" s="121">
        <f t="shared" ref="E24:F24" ca="1" si="43">D24-(D24-$G24)/($G$1-D$1)</f>
        <v>0.41090668394572849</v>
      </c>
      <c r="F24" s="121">
        <f t="shared" ca="1" si="43"/>
        <v>0.41202614161492568</v>
      </c>
      <c r="G24" s="111">
        <f ca="1">INDEX(OFFSET(_summary!$T$26,0,MATCH(MID(CELL("filename",$A$1),FIND("]",CELL("filename",$A$1))+1,255),_summary!$U$25:$AI$25,0),140,1),MATCH($A24,_summary!$U$26:$U$54,0))</f>
        <v>0.41314559928412281</v>
      </c>
      <c r="H24" s="112">
        <f t="shared" ref="H24:L24" ca="1" si="44">G24-5*(G24-$M24)/($M$1-G$1)</f>
        <v>0.40970271929008845</v>
      </c>
      <c r="I24" s="112">
        <f t="shared" ca="1" si="44"/>
        <v>0.40625983929605408</v>
      </c>
      <c r="J24" s="112">
        <f t="shared" ca="1" si="44"/>
        <v>0.40281695930201972</v>
      </c>
      <c r="K24" s="112">
        <f t="shared" ca="1" si="44"/>
        <v>0.39937407930798535</v>
      </c>
      <c r="L24" s="112">
        <f t="shared" ca="1" si="44"/>
        <v>0.39593119931395104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0.39248831931991668</v>
      </c>
    </row>
    <row r="25" spans="1:13" x14ac:dyDescent="0.3">
      <c r="A25" s="110" t="s">
        <v>20</v>
      </c>
      <c r="B25" s="110">
        <v>1</v>
      </c>
      <c r="C25" s="121">
        <f ca="1">MAX(0,IFERROR(VLOOKUP(MID(CELL("filename",$A$1),FIND("]",CELL("filename",$A$1))+1,255)&amp;$A25,_datainput!$A$1:$AE$345,4+C$1-1990,FALSE),0))</f>
        <v>0.83963107105221457</v>
      </c>
      <c r="D25" s="121">
        <f ca="1">MAX(0,IFERROR(VLOOKUP(MID(CELL("filename",$A$1),FIND("]",CELL("filename",$A$1))+1,255)&amp;$A25,_datainput!$A$1:$AE$345,4+D$1-1990,FALSE),0))</f>
        <v>0.84561576672912453</v>
      </c>
      <c r="E25" s="121">
        <f t="shared" ref="E25:F25" ca="1" si="45">D25-(D25-$G25)/($G$1-D$1)</f>
        <v>0.84742485570247239</v>
      </c>
      <c r="F25" s="121">
        <f t="shared" ca="1" si="45"/>
        <v>0.84923394467582025</v>
      </c>
      <c r="G25" s="111">
        <f ca="1">INDEX(OFFSET(_summary!$T$26,0,MATCH(MID(CELL("filename",$A$1),FIND("]",CELL("filename",$A$1))+1,255),_summary!$U$25:$AI$25,0),140,1),MATCH($A25,_summary!$U$26:$U$54,0))</f>
        <v>0.85104303364916811</v>
      </c>
      <c r="H25" s="112">
        <f t="shared" ref="H25:L25" ca="1" si="46">G25-5*(G25-$M25)/($M$1-G$1)</f>
        <v>0.84395100836875836</v>
      </c>
      <c r="I25" s="112">
        <f t="shared" ca="1" si="46"/>
        <v>0.83685898308834861</v>
      </c>
      <c r="J25" s="112">
        <f t="shared" ca="1" si="46"/>
        <v>0.82976695780793885</v>
      </c>
      <c r="K25" s="112">
        <f t="shared" ca="1" si="46"/>
        <v>0.8226749325275291</v>
      </c>
      <c r="L25" s="112">
        <f t="shared" ca="1" si="46"/>
        <v>0.81558290724711946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0.80849088196670971</v>
      </c>
    </row>
    <row r="26" spans="1:13" x14ac:dyDescent="0.3">
      <c r="A26" s="110" t="s">
        <v>26</v>
      </c>
      <c r="B26" s="110">
        <v>1</v>
      </c>
      <c r="C26" s="121">
        <f ca="1">MAX(0,IFERROR(VLOOKUP(MID(CELL("filename",$A$1),FIND("]",CELL("filename",$A$1))+1,255)&amp;$A26,_datainput!$A$1:$AE$345,4+C$1-1990,FALSE),0))</f>
        <v>0.13346168787136359</v>
      </c>
      <c r="D26" s="121">
        <f ca="1">MAX(0,IFERROR(VLOOKUP(MID(CELL("filename",$A$1),FIND("]",CELL("filename",$A$1))+1,255)&amp;$A26,_datainput!$A$1:$AE$345,4+D$1-1990,FALSE),0))</f>
        <v>0.14215983579520694</v>
      </c>
      <c r="E26" s="121">
        <f t="shared" ref="E26:F26" ca="1" si="47">D26-(D26-$G26)/($G$1-D$1)</f>
        <v>0.13708042869984513</v>
      </c>
      <c r="F26" s="121">
        <f t="shared" ca="1" si="47"/>
        <v>0.13200102160448329</v>
      </c>
      <c r="G26" s="111">
        <f ca="1">INDEX(OFFSET(_summary!$T$26,0,MATCH(MID(CELL("filename",$A$1),FIND("]",CELL("filename",$A$1))+1,255),_summary!$U$25:$AI$25,0),140,1),MATCH($A26,_summary!$U$26:$U$54,0))</f>
        <v>0.12692161450912148</v>
      </c>
      <c r="H26" s="112">
        <f t="shared" ref="H26:L26" ca="1" si="48">G26-5*(G26-$M26)/($M$1-G$1)</f>
        <v>0.12586393438821214</v>
      </c>
      <c r="I26" s="112">
        <f t="shared" ca="1" si="48"/>
        <v>0.1248062542673028</v>
      </c>
      <c r="J26" s="112">
        <f t="shared" ca="1" si="48"/>
        <v>0.12374857414639345</v>
      </c>
      <c r="K26" s="112">
        <f t="shared" ca="1" si="48"/>
        <v>0.12269089402548411</v>
      </c>
      <c r="L26" s="112">
        <f t="shared" ca="1" si="48"/>
        <v>0.12163321390457477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0.12057553378366541</v>
      </c>
    </row>
    <row r="27" spans="1:13" x14ac:dyDescent="0.3">
      <c r="A27" s="110" t="s">
        <v>7</v>
      </c>
      <c r="B27" s="110">
        <v>1</v>
      </c>
      <c r="C27" s="121">
        <f ca="1">MAX(0,IFERROR(VLOOKUP(MID(CELL("filename",$A$1),FIND("]",CELL("filename",$A$1))+1,255)&amp;$A27,_datainput!$A$1:$AE$345,4+C$1-1990,FALSE),0))</f>
        <v>0.34351020554024353</v>
      </c>
      <c r="D27" s="121">
        <f ca="1">MAX(0,IFERROR(VLOOKUP(MID(CELL("filename",$A$1),FIND("]",CELL("filename",$A$1))+1,255)&amp;$A27,_datainput!$A$1:$AE$345,4+D$1-1990,FALSE),0))</f>
        <v>0.35328488624414772</v>
      </c>
      <c r="E27" s="121">
        <f t="shared" ref="E27:F27" ca="1" si="49">D27-(D27-$G27)/($G$1-D$1)</f>
        <v>0.34668200000326088</v>
      </c>
      <c r="F27" s="121">
        <f t="shared" ca="1" si="49"/>
        <v>0.34007911376237399</v>
      </c>
      <c r="G27" s="111">
        <f ca="1">INDEX(OFFSET(_summary!$T$26,0,MATCH(MID(CELL("filename",$A$1),FIND("]",CELL("filename",$A$1))+1,255),_summary!$U$25:$AI$25,0),140,1),MATCH($A27,_summary!$U$26:$U$54,0))</f>
        <v>0.33347622752148715</v>
      </c>
      <c r="H27" s="112">
        <f t="shared" ref="H27:L27" ca="1" si="50">G27-5*(G27-$M27)/($M$1-G$1)</f>
        <v>0.33069725895880808</v>
      </c>
      <c r="I27" s="112">
        <f t="shared" ca="1" si="50"/>
        <v>0.32791829039612902</v>
      </c>
      <c r="J27" s="112">
        <f t="shared" ca="1" si="50"/>
        <v>0.32513932183344996</v>
      </c>
      <c r="K27" s="112">
        <f t="shared" ca="1" si="50"/>
        <v>0.32236035327077089</v>
      </c>
      <c r="L27" s="112">
        <f t="shared" ca="1" si="50"/>
        <v>0.31958138470809183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0.31680241614541277</v>
      </c>
    </row>
    <row r="28" spans="1:13" x14ac:dyDescent="0.3">
      <c r="A28" s="110" t="s">
        <v>9</v>
      </c>
      <c r="B28" s="110">
        <v>1</v>
      </c>
      <c r="C28" s="121">
        <f ca="1">MAX(0,IFERROR(VLOOKUP(MID(CELL("filename",$A$1),FIND("]",CELL("filename",$A$1))+1,255)&amp;$A28,_datainput!$A$1:$AE$345,4+C$1-1990,FALSE),0))</f>
        <v>1.0840268384225318E-2</v>
      </c>
      <c r="D28" s="121">
        <f ca="1">MAX(0,IFERROR(VLOOKUP(MID(CELL("filename",$A$1),FIND("]",CELL("filename",$A$1))+1,255)&amp;$A28,_datainput!$A$1:$AE$345,4+D$1-1990,FALSE),0))</f>
        <v>1.2642640255960989E-2</v>
      </c>
      <c r="E28" s="121">
        <f t="shared" ref="E28:F28" ca="1" si="51">D28-(D28-$G28)/($G$1-D$1)</f>
        <v>1.2243618005436378E-2</v>
      </c>
      <c r="F28" s="121">
        <f t="shared" ca="1" si="51"/>
        <v>1.1844595754911768E-2</v>
      </c>
      <c r="G28" s="111">
        <f ca="1">INDEX(OFFSET(_summary!$T$26,0,MATCH(MID(CELL("filename",$A$1),FIND("]",CELL("filename",$A$1))+1,255),_summary!$U$25:$AI$25,0),140,1),MATCH($A28,_summary!$U$26:$U$54,0))</f>
        <v>1.1445573504387156E-2</v>
      </c>
      <c r="H28" s="112">
        <f t="shared" ref="H28:L28" ca="1" si="52">G28-5*(G28-$M28)/($M$1-G$1)</f>
        <v>1.135019372518393E-2</v>
      </c>
      <c r="I28" s="112">
        <f t="shared" ca="1" si="52"/>
        <v>1.1254813945980704E-2</v>
      </c>
      <c r="J28" s="112">
        <f t="shared" ca="1" si="52"/>
        <v>1.1159434166777477E-2</v>
      </c>
      <c r="K28" s="112">
        <f t="shared" ca="1" si="52"/>
        <v>1.1064054387574251E-2</v>
      </c>
      <c r="L28" s="112">
        <f t="shared" ca="1" si="52"/>
        <v>1.0968674608371025E-2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1.0873294829167797E-2</v>
      </c>
    </row>
    <row r="29" spans="1:13" x14ac:dyDescent="0.3">
      <c r="A29" s="110" t="s">
        <v>14</v>
      </c>
      <c r="B29" s="110">
        <v>1</v>
      </c>
      <c r="C29" s="121">
        <f ca="1">MAX(0,IFERROR(VLOOKUP(MID(CELL("filename",$A$1),FIND("]",CELL("filename",$A$1))+1,255)&amp;$A29,_datainput!$A$1:$AE$345,4+C$1-1990,FALSE),0))</f>
        <v>0</v>
      </c>
      <c r="D29" s="121">
        <f ca="1">MAX(0,IFERROR(VLOOKUP(MID(CELL("filename",$A$1),FIND("]",CELL("filename",$A$1))+1,255)&amp;$A29,_datainput!$A$1:$AE$345,4+D$1-1990,FALSE),0))</f>
        <v>0</v>
      </c>
      <c r="E29" s="121">
        <f t="shared" ref="E29:F29" ca="1" si="53">D29-(D29-$G29)/($G$1-D$1)</f>
        <v>8.50426679451219E-2</v>
      </c>
      <c r="F29" s="121">
        <f t="shared" ca="1" si="53"/>
        <v>0.17008533589024383</v>
      </c>
      <c r="G29" s="111">
        <f ca="1">INDEX(OFFSET(_summary!$T$26,0,MATCH(MID(CELL("filename",$A$1),FIND("]",CELL("filename",$A$1))+1,255),_summary!$U$25:$AI$25,0),140,1),MATCH($A29,_summary!$U$26:$U$54,0))</f>
        <v>0.25512800383536571</v>
      </c>
      <c r="H29" s="112">
        <f t="shared" ref="H29:L29" ca="1" si="54">G29-5*(G29-$M29)/($M$1-G$1)</f>
        <v>0.25300193713673769</v>
      </c>
      <c r="I29" s="112">
        <f t="shared" ca="1" si="54"/>
        <v>0.25087587043810966</v>
      </c>
      <c r="J29" s="112">
        <f t="shared" ca="1" si="54"/>
        <v>0.24874980373948161</v>
      </c>
      <c r="K29" s="112">
        <f t="shared" ca="1" si="54"/>
        <v>0.24662373704085355</v>
      </c>
      <c r="L29" s="112">
        <f t="shared" ca="1" si="54"/>
        <v>0.24449767034222547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0.24237160364359742</v>
      </c>
    </row>
    <row r="30" spans="1:13" x14ac:dyDescent="0.3">
      <c r="A30" s="110" t="s">
        <v>4</v>
      </c>
      <c r="B30" s="110">
        <v>1</v>
      </c>
      <c r="C30" s="121">
        <f ca="1">MAX(0,IFERROR(VLOOKUP(MID(CELL("filename",$A$1),FIND("]",CELL("filename",$A$1))+1,255)&amp;$A30,_datainput!$A$1:$AE$345,4+C$1-1990,FALSE),0))</f>
        <v>0</v>
      </c>
      <c r="D30" s="121">
        <f ca="1">MAX(0,IFERROR(VLOOKUP(MID(CELL("filename",$A$1),FIND("]",CELL("filename",$A$1))+1,255)&amp;$A30,_datainput!$A$1:$AE$345,4+D$1-1990,FALSE),0))</f>
        <v>0</v>
      </c>
      <c r="E30" s="121">
        <f t="shared" ref="E30:F30" ca="1" si="55">D30-(D30-$G30)/($G$1-D$1)</f>
        <v>0.24763548722218851</v>
      </c>
      <c r="F30" s="121">
        <f t="shared" ca="1" si="55"/>
        <v>0.49527097444437695</v>
      </c>
      <c r="G30" s="111">
        <f ca="1">INDEX(OFFSET(_summary!$T$26,0,MATCH(MID(CELL("filename",$A$1),FIND("]",CELL("filename",$A$1))+1,255),_summary!$U$25:$AI$25,0),140,1),MATCH($A30,_summary!$U$26:$U$54,0))</f>
        <v>0.74290646166656549</v>
      </c>
      <c r="H30" s="112">
        <f t="shared" ref="H30:L30" ca="1" si="56">G30-5*(G30-$M30)/($M$1-G$1)</f>
        <v>0.73671557448601077</v>
      </c>
      <c r="I30" s="112">
        <f t="shared" ca="1" si="56"/>
        <v>0.73052468730545606</v>
      </c>
      <c r="J30" s="112">
        <f t="shared" ca="1" si="56"/>
        <v>0.72433380012490134</v>
      </c>
      <c r="K30" s="112">
        <f t="shared" ca="1" si="56"/>
        <v>0.71814291294434662</v>
      </c>
      <c r="L30" s="112">
        <f t="shared" ca="1" si="56"/>
        <v>0.71195202576379191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0.70576113858323719</v>
      </c>
    </row>
    <row r="31" spans="1:13" x14ac:dyDescent="0.3">
      <c r="A31" s="110" t="s">
        <v>12</v>
      </c>
      <c r="B31" s="110">
        <f t="shared" ref="B31:B62" si="57">B2+1</f>
        <v>2</v>
      </c>
      <c r="C31" s="121">
        <f ca="1">MAX(0,IFERROR(VLOOKUP(MID(CELL("filename",$A$1),FIND("]",CELL("filename",$A$1))+1,255)&amp;$A31,_datainput!$A$1:$AE$345,4+C$1-1990,FALSE),0))</f>
        <v>0.29925169853933259</v>
      </c>
      <c r="D31" s="121">
        <f ca="1">MAX(0,IFERROR(VLOOKUP(MID(CELL("filename",$A$1),FIND("]",CELL("filename",$A$1))+1,255)&amp;$A31,_datainput!$A$1:$AE$345,4+D$1-1990,FALSE),0))</f>
        <v>0.29743417936492905</v>
      </c>
      <c r="E31" s="121">
        <f t="shared" ref="E31:F31" ca="1" si="58">D31-(D31-$G31)/($G$1-D$1)</f>
        <v>0.29572148290787775</v>
      </c>
      <c r="F31" s="121">
        <f t="shared" ca="1" si="58"/>
        <v>0.29400878645082651</v>
      </c>
      <c r="G31" s="111">
        <f ca="1">INDEX(OFFSET(_summary!$T$26,0,MATCH(MID(CELL("filename",$A$1),FIND("]",CELL("filename",$A$1))+1,255),_summary!$U$25:$AI$25,0),140,1),MATCH($A31,_summary!$U$26:$U$54,0))</f>
        <v>0.29229608999377521</v>
      </c>
      <c r="H31" s="112">
        <f t="shared" ref="H31:L31" ca="1" si="59">G31-5*(G31-$M31)/($M$1-G$1)</f>
        <v>0.26793808249429396</v>
      </c>
      <c r="I31" s="112">
        <f t="shared" ca="1" si="59"/>
        <v>0.24358007499481268</v>
      </c>
      <c r="J31" s="112">
        <f t="shared" ca="1" si="59"/>
        <v>0.21922206749533141</v>
      </c>
      <c r="K31" s="112">
        <f t="shared" ca="1" si="59"/>
        <v>0.19486405999585013</v>
      </c>
      <c r="L31" s="112">
        <f t="shared" ca="1" si="59"/>
        <v>0.17050605249636885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0.1461480449968876</v>
      </c>
    </row>
    <row r="32" spans="1:13" x14ac:dyDescent="0.3">
      <c r="A32" s="110" t="s">
        <v>1</v>
      </c>
      <c r="B32" s="110">
        <f t="shared" si="57"/>
        <v>2</v>
      </c>
      <c r="C32" s="121">
        <f ca="1">MAX(0,IFERROR(VLOOKUP(MID(CELL("filename",$A$1),FIND("]",CELL("filename",$A$1))+1,255)&amp;$A32,_datainput!$A$1:$AE$345,4+C$1-1990,FALSE),0))</f>
        <v>0.47580186800877627</v>
      </c>
      <c r="D32" s="121">
        <f ca="1">MAX(0,IFERROR(VLOOKUP(MID(CELL("filename",$A$1),FIND("]",CELL("filename",$A$1))+1,255)&amp;$A32,_datainput!$A$1:$AE$345,4+D$1-1990,FALSE),0))</f>
        <v>0.47427885834962219</v>
      </c>
      <c r="E32" s="121">
        <f t="shared" ref="E32:F32" ca="1" si="60">D32-(D32-$G32)/($G$1-D$1)</f>
        <v>0.47347413200178118</v>
      </c>
      <c r="F32" s="121">
        <f t="shared" ca="1" si="60"/>
        <v>0.47266940565394011</v>
      </c>
      <c r="G32" s="111">
        <f ca="1">INDEX(OFFSET(_summary!$T$26,0,MATCH(MID(CELL("filename",$A$1),FIND("]",CELL("filename",$A$1))+1,255),_summary!$U$25:$AI$25,0),140,1),MATCH($A32,_summary!$U$26:$U$54,0))</f>
        <v>0.4718646793060991</v>
      </c>
      <c r="H32" s="112">
        <f t="shared" ref="H32:L32" ca="1" si="61">G32-5*(G32-$M32)/($M$1-G$1)</f>
        <v>0.43254262269725752</v>
      </c>
      <c r="I32" s="112">
        <f t="shared" ca="1" si="61"/>
        <v>0.39322056608841593</v>
      </c>
      <c r="J32" s="112">
        <f t="shared" ca="1" si="61"/>
        <v>0.35389850947957435</v>
      </c>
      <c r="K32" s="112">
        <f t="shared" ca="1" si="61"/>
        <v>0.31457645287073277</v>
      </c>
      <c r="L32" s="112">
        <f t="shared" ca="1" si="61"/>
        <v>0.27525439626189119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0.23593233965304955</v>
      </c>
    </row>
    <row r="33" spans="1:13" x14ac:dyDescent="0.3">
      <c r="A33" s="110" t="s">
        <v>19</v>
      </c>
      <c r="B33" s="110">
        <f t="shared" si="57"/>
        <v>2</v>
      </c>
      <c r="C33" s="121">
        <f ca="1">MAX(0,IFERROR(VLOOKUP(MID(CELL("filename",$A$1),FIND("]",CELL("filename",$A$1))+1,255)&amp;$A33,_datainput!$A$1:$AE$345,4+C$1-1990,FALSE),0))</f>
        <v>3.6060360110302531E-2</v>
      </c>
      <c r="D33" s="121">
        <f ca="1">MAX(0,IFERROR(VLOOKUP(MID(CELL("filename",$A$1),FIND("]",CELL("filename",$A$1))+1,255)&amp;$A33,_datainput!$A$1:$AE$345,4+D$1-1990,FALSE),0))</f>
        <v>3.7877176885081146E-2</v>
      </c>
      <c r="E33" s="121">
        <f t="shared" ref="E33:F33" ca="1" si="62">D33-(D33-$G33)/($G$1-D$1)</f>
        <v>3.5837931117785236E-2</v>
      </c>
      <c r="F33" s="121">
        <f t="shared" ca="1" si="62"/>
        <v>3.3798685350489327E-2</v>
      </c>
      <c r="G33" s="111">
        <f ca="1">INDEX(OFFSET(_summary!$T$26,0,MATCH(MID(CELL("filename",$A$1),FIND("]",CELL("filename",$A$1))+1,255),_summary!$U$25:$AI$25,0),140,1),MATCH($A33,_summary!$U$26:$U$54,0))</f>
        <v>3.1759439583193411E-2</v>
      </c>
      <c r="H33" s="112">
        <f t="shared" ref="H33:L33" ca="1" si="63">G33-5*(G33-$M33)/($M$1-G$1)</f>
        <v>2.9112819617927294E-2</v>
      </c>
      <c r="I33" s="112">
        <f t="shared" ca="1" si="63"/>
        <v>2.6466199652661178E-2</v>
      </c>
      <c r="J33" s="112">
        <f t="shared" ca="1" si="63"/>
        <v>2.3819579687395058E-2</v>
      </c>
      <c r="K33" s="112">
        <f t="shared" ca="1" si="63"/>
        <v>2.1172959722128942E-2</v>
      </c>
      <c r="L33" s="112">
        <f t="shared" ca="1" si="63"/>
        <v>1.8526339756862825E-2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1.5879719791596705E-2</v>
      </c>
    </row>
    <row r="34" spans="1:13" x14ac:dyDescent="0.3">
      <c r="A34" s="110" t="s">
        <v>22</v>
      </c>
      <c r="B34" s="110">
        <f t="shared" si="57"/>
        <v>2</v>
      </c>
      <c r="C34" s="121">
        <f ca="1">MAX(0,IFERROR(VLOOKUP(MID(CELL("filename",$A$1),FIND("]",CELL("filename",$A$1))+1,255)&amp;$A34,_datainput!$A$1:$AE$345,4+C$1-1990,FALSE),0))</f>
        <v>0.23627289466876752</v>
      </c>
      <c r="D34" s="121">
        <f ca="1">MAX(0,IFERROR(VLOOKUP(MID(CELL("filename",$A$1),FIND("]",CELL("filename",$A$1))+1,255)&amp;$A34,_datainput!$A$1:$AE$345,4+D$1-1990,FALSE),0))</f>
        <v>0.24525269315158627</v>
      </c>
      <c r="E34" s="121">
        <f t="shared" ref="E34:F34" ca="1" si="64">D34-(D34-$G34)/($G$1-D$1)</f>
        <v>0.24366923356297232</v>
      </c>
      <c r="F34" s="121">
        <f t="shared" ca="1" si="64"/>
        <v>0.24208577397435838</v>
      </c>
      <c r="G34" s="111">
        <f ca="1">INDEX(OFFSET(_summary!$T$26,0,MATCH(MID(CELL("filename",$A$1),FIND("]",CELL("filename",$A$1))+1,255),_summary!$U$25:$AI$25,0),140,1),MATCH($A34,_summary!$U$26:$U$54,0))</f>
        <v>0.24050231438574443</v>
      </c>
      <c r="H34" s="112">
        <f t="shared" ref="H34:L34" ca="1" si="65">G34-5*(G34-$M34)/($M$1-G$1)</f>
        <v>0.22046045485359905</v>
      </c>
      <c r="I34" s="112">
        <f t="shared" ca="1" si="65"/>
        <v>0.20041859532145367</v>
      </c>
      <c r="J34" s="112">
        <f t="shared" ca="1" si="65"/>
        <v>0.1803767357893083</v>
      </c>
      <c r="K34" s="112">
        <f t="shared" ca="1" si="65"/>
        <v>0.16033487625716294</v>
      </c>
      <c r="L34" s="112">
        <f t="shared" ca="1" si="65"/>
        <v>0.14029301672501759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0.12025115719287222</v>
      </c>
    </row>
    <row r="35" spans="1:13" x14ac:dyDescent="0.3">
      <c r="A35" s="110" t="s">
        <v>28</v>
      </c>
      <c r="B35" s="110">
        <f t="shared" si="57"/>
        <v>2</v>
      </c>
      <c r="C35" s="121">
        <f ca="1">MAX(0,IFERROR(VLOOKUP(MID(CELL("filename",$A$1),FIND("]",CELL("filename",$A$1))+1,255)&amp;$A35,_datainput!$A$1:$AE$345,4+C$1-1990,FALSE),0))</f>
        <v>0.10033929171486948</v>
      </c>
      <c r="D35" s="121">
        <f ca="1">MAX(0,IFERROR(VLOOKUP(MID(CELL("filename",$A$1),FIND("]",CELL("filename",$A$1))+1,255)&amp;$A35,_datainput!$A$1:$AE$345,4+D$1-1990,FALSE),0))</f>
        <v>9.4032678717643481E-2</v>
      </c>
      <c r="E35" s="121">
        <f t="shared" ref="E35:F35" ca="1" si="66">D35-(D35-$G35)/($G$1-D$1)</f>
        <v>9.7409534235182657E-2</v>
      </c>
      <c r="F35" s="121">
        <f t="shared" ca="1" si="66"/>
        <v>0.10078638975272183</v>
      </c>
      <c r="G35" s="111">
        <f ca="1">INDEX(OFFSET(_summary!$T$26,0,MATCH(MID(CELL("filename",$A$1),FIND("]",CELL("filename",$A$1))+1,255),_summary!$U$25:$AI$25,0),140,1),MATCH($A35,_summary!$U$26:$U$54,0))</f>
        <v>0.10416324527026102</v>
      </c>
      <c r="H35" s="112">
        <f t="shared" ref="H35:L35" ca="1" si="67">G35-5*(G35-$M35)/($M$1-G$1)</f>
        <v>9.5482974831072598E-2</v>
      </c>
      <c r="I35" s="112">
        <f t="shared" ca="1" si="67"/>
        <v>8.6802704391884172E-2</v>
      </c>
      <c r="J35" s="112">
        <f t="shared" ca="1" si="67"/>
        <v>7.8122433952695761E-2</v>
      </c>
      <c r="K35" s="112">
        <f t="shared" ca="1" si="67"/>
        <v>6.9442163513507349E-2</v>
      </c>
      <c r="L35" s="112">
        <f t="shared" ca="1" si="67"/>
        <v>6.076189307431893E-2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5.2081622635130512E-2</v>
      </c>
    </row>
    <row r="36" spans="1:13" x14ac:dyDescent="0.3">
      <c r="A36" s="110" t="s">
        <v>13</v>
      </c>
      <c r="B36" s="110">
        <f t="shared" si="57"/>
        <v>2</v>
      </c>
      <c r="C36" s="121">
        <f ca="1">MAX(0,IFERROR(VLOOKUP(MID(CELL("filename",$A$1),FIND("]",CELL("filename",$A$1))+1,255)&amp;$A36,_datainput!$A$1:$AE$345,4+C$1-1990,FALSE),0))</f>
        <v>0.35458091219712379</v>
      </c>
      <c r="D36" s="121">
        <f ca="1">MAX(0,IFERROR(VLOOKUP(MID(CELL("filename",$A$1),FIND("]",CELL("filename",$A$1))+1,255)&amp;$A36,_datainput!$A$1:$AE$345,4+D$1-1990,FALSE),0))</f>
        <v>0.35059866028301845</v>
      </c>
      <c r="E36" s="121">
        <f t="shared" ref="E36:F36" ca="1" si="68">D36-(D36-$G36)/($G$1-D$1)</f>
        <v>0.35315974313882353</v>
      </c>
      <c r="F36" s="121">
        <f t="shared" ca="1" si="68"/>
        <v>0.35572082599462862</v>
      </c>
      <c r="G36" s="111">
        <f ca="1">INDEX(OFFSET(_summary!$T$26,0,MATCH(MID(CELL("filename",$A$1),FIND("]",CELL("filename",$A$1))+1,255),_summary!$U$25:$AI$25,0),140,1),MATCH($A36,_summary!$U$26:$U$54,0))</f>
        <v>0.35828190885043365</v>
      </c>
      <c r="H36" s="112">
        <f t="shared" ref="H36:L36" ca="1" si="69">G36-5*(G36-$M36)/($M$1-G$1)</f>
        <v>0.32842508311289753</v>
      </c>
      <c r="I36" s="112">
        <f t="shared" ca="1" si="69"/>
        <v>0.29856825737536141</v>
      </c>
      <c r="J36" s="112">
        <f t="shared" ca="1" si="69"/>
        <v>0.26871143163782529</v>
      </c>
      <c r="K36" s="112">
        <f t="shared" ca="1" si="69"/>
        <v>0.23885460590028915</v>
      </c>
      <c r="L36" s="112">
        <f t="shared" ca="1" si="69"/>
        <v>0.20899778016275297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0.17914095442521683</v>
      </c>
    </row>
    <row r="37" spans="1:13" x14ac:dyDescent="0.3">
      <c r="A37" s="110" t="s">
        <v>17</v>
      </c>
      <c r="B37" s="110">
        <f t="shared" si="57"/>
        <v>2</v>
      </c>
      <c r="C37" s="121">
        <f ca="1">MAX(0,IFERROR(VLOOKUP(MID(CELL("filename",$A$1),FIND("]",CELL("filename",$A$1))+1,255)&amp;$A37,_datainput!$A$1:$AE$345,4+C$1-1990,FALSE),0))</f>
        <v>0.27800057156064634</v>
      </c>
      <c r="D37" s="121">
        <f ca="1">MAX(0,IFERROR(VLOOKUP(MID(CELL("filename",$A$1),FIND("]",CELL("filename",$A$1))+1,255)&amp;$A37,_datainput!$A$1:$AE$345,4+D$1-1990,FALSE),0))</f>
        <v>0.26695009527795277</v>
      </c>
      <c r="E37" s="121">
        <f t="shared" ref="E37:F37" ca="1" si="70">D37-(D37-$G37)/($G$1-D$1)</f>
        <v>0.27963946372385756</v>
      </c>
      <c r="F37" s="121">
        <f t="shared" ca="1" si="70"/>
        <v>0.29232883216976235</v>
      </c>
      <c r="G37" s="111">
        <f ca="1">INDEX(OFFSET(_summary!$T$26,0,MATCH(MID(CELL("filename",$A$1),FIND("]",CELL("filename",$A$1))+1,255),_summary!$U$25:$AI$25,0),140,1),MATCH($A37,_summary!$U$26:$U$54,0))</f>
        <v>0.30501820061566709</v>
      </c>
      <c r="H37" s="112">
        <f t="shared" ref="H37:L37" ca="1" si="71">G37-5*(G37-$M37)/($M$1-G$1)</f>
        <v>0.27960001723102818</v>
      </c>
      <c r="I37" s="112">
        <f t="shared" ca="1" si="71"/>
        <v>0.25418183384638926</v>
      </c>
      <c r="J37" s="112">
        <f t="shared" ca="1" si="71"/>
        <v>0.22876365046175035</v>
      </c>
      <c r="K37" s="112">
        <f t="shared" ca="1" si="71"/>
        <v>0.2033454670771114</v>
      </c>
      <c r="L37" s="112">
        <f t="shared" ca="1" si="71"/>
        <v>0.17792728369247249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0.15250910030783354</v>
      </c>
    </row>
    <row r="38" spans="1:13" x14ac:dyDescent="0.3">
      <c r="A38" s="110" t="s">
        <v>25</v>
      </c>
      <c r="B38" s="110">
        <f t="shared" si="57"/>
        <v>2</v>
      </c>
      <c r="C38" s="121">
        <f ca="1">MAX(0,IFERROR(VLOOKUP(MID(CELL("filename",$A$1),FIND("]",CELL("filename",$A$1))+1,255)&amp;$A38,_datainput!$A$1:$AE$345,4+C$1-1990,FALSE),0))</f>
        <v>0.11417738212675327</v>
      </c>
      <c r="D38" s="121">
        <f ca="1">MAX(0,IFERROR(VLOOKUP(MID(CELL("filename",$A$1),FIND("]",CELL("filename",$A$1))+1,255)&amp;$A38,_datainput!$A$1:$AE$345,4+D$1-1990,FALSE),0))</f>
        <v>0.10890313849062115</v>
      </c>
      <c r="E38" s="121">
        <f t="shared" ref="E38:F38" ca="1" si="72">D38-(D38-$G38)/($G$1-D$1)</f>
        <v>0.1068567812351555</v>
      </c>
      <c r="F38" s="121">
        <f t="shared" ca="1" si="72"/>
        <v>0.10481042397968987</v>
      </c>
      <c r="G38" s="111">
        <f ca="1">INDEX(OFFSET(_summary!$T$26,0,MATCH(MID(CELL("filename",$A$1),FIND("]",CELL("filename",$A$1))+1,255),_summary!$U$25:$AI$25,0),140,1),MATCH($A38,_summary!$U$26:$U$54,0))</f>
        <v>0.10276406672422422</v>
      </c>
      <c r="H38" s="112">
        <f t="shared" ref="H38:L38" ca="1" si="73">G38-5*(G38-$M38)/($M$1-G$1)</f>
        <v>9.4200394497205533E-2</v>
      </c>
      <c r="I38" s="112">
        <f t="shared" ca="1" si="73"/>
        <v>8.5636722270186844E-2</v>
      </c>
      <c r="J38" s="112">
        <f t="shared" ca="1" si="73"/>
        <v>7.7073050043168168E-2</v>
      </c>
      <c r="K38" s="112">
        <f t="shared" ca="1" si="73"/>
        <v>6.8509377816149478E-2</v>
      </c>
      <c r="L38" s="112">
        <f t="shared" ca="1" si="73"/>
        <v>5.9945705589130795E-2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5.1382033362112112E-2</v>
      </c>
    </row>
    <row r="39" spans="1:13" x14ac:dyDescent="0.3">
      <c r="A39" s="110" t="s">
        <v>11</v>
      </c>
      <c r="B39" s="110">
        <f t="shared" si="57"/>
        <v>2</v>
      </c>
      <c r="C39" s="121">
        <f ca="1">MAX(0,IFERROR(VLOOKUP(MID(CELL("filename",$A$1),FIND("]",CELL("filename",$A$1))+1,255)&amp;$A39,_datainput!$A$1:$AE$345,4+C$1-1990,FALSE),0))</f>
        <v>9.4650368819110386E-3</v>
      </c>
      <c r="D39" s="121">
        <f ca="1">MAX(0,IFERROR(VLOOKUP(MID(CELL("filename",$A$1),FIND("]",CELL("filename",$A$1))+1,255)&amp;$A39,_datainput!$A$1:$AE$345,4+D$1-1990,FALSE),0))</f>
        <v>8.2100368199425951E-3</v>
      </c>
      <c r="E39" s="121">
        <f t="shared" ref="E39:F39" ca="1" si="74">D39-(D39-$G39)/($G$1-D$1)</f>
        <v>9.1048547262059729E-3</v>
      </c>
      <c r="F39" s="121">
        <f t="shared" ca="1" si="74"/>
        <v>9.9996726324693506E-3</v>
      </c>
      <c r="G39" s="111">
        <f ca="1">INDEX(OFFSET(_summary!$T$26,0,MATCH(MID(CELL("filename",$A$1),FIND("]",CELL("filename",$A$1))+1,255),_summary!$U$25:$AI$25,0),140,1),MATCH($A39,_summary!$U$26:$U$54,0))</f>
        <v>1.0894490538732728E-2</v>
      </c>
      <c r="H39" s="112">
        <f t="shared" ref="H39:L39" ca="1" si="75">G39-5*(G39-$M39)/($M$1-G$1)</f>
        <v>9.9866163271716667E-3</v>
      </c>
      <c r="I39" s="112">
        <f t="shared" ca="1" si="75"/>
        <v>9.0787421156106069E-3</v>
      </c>
      <c r="J39" s="112">
        <f t="shared" ca="1" si="75"/>
        <v>8.1708679040495454E-3</v>
      </c>
      <c r="K39" s="112">
        <f t="shared" ca="1" si="75"/>
        <v>7.2629936924884847E-3</v>
      </c>
      <c r="L39" s="112">
        <f t="shared" ca="1" si="75"/>
        <v>6.3551194809274248E-3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5.4472452693663641E-3</v>
      </c>
    </row>
    <row r="40" spans="1:13" x14ac:dyDescent="0.3">
      <c r="A40" s="110" t="s">
        <v>3</v>
      </c>
      <c r="B40" s="110">
        <f t="shared" si="57"/>
        <v>2</v>
      </c>
      <c r="C40" s="121">
        <f ca="1">MAX(0,IFERROR(VLOOKUP(MID(CELL("filename",$A$1),FIND("]",CELL("filename",$A$1))+1,255)&amp;$A40,_datainput!$A$1:$AE$345,4+C$1-1990,FALSE),0))</f>
        <v>0.36677973270785891</v>
      </c>
      <c r="D40" s="121">
        <f ca="1">MAX(0,IFERROR(VLOOKUP(MID(CELL("filename",$A$1),FIND("]",CELL("filename",$A$1))+1,255)&amp;$A40,_datainput!$A$1:$AE$345,4+D$1-1990,FALSE),0))</f>
        <v>0.36420104750619131</v>
      </c>
      <c r="E40" s="121">
        <f t="shared" ref="E40:F40" ca="1" si="76">D40-(D40-$G40)/($G$1-D$1)</f>
        <v>0.36894572669314191</v>
      </c>
      <c r="F40" s="121">
        <f t="shared" ca="1" si="76"/>
        <v>0.3736904058800925</v>
      </c>
      <c r="G40" s="111">
        <f ca="1">INDEX(OFFSET(_summary!$T$26,0,MATCH(MID(CELL("filename",$A$1),FIND("]",CELL("filename",$A$1))+1,255),_summary!$U$25:$AI$25,0),140,1),MATCH($A40,_summary!$U$26:$U$54,0))</f>
        <v>0.3784350850670431</v>
      </c>
      <c r="H40" s="112">
        <f t="shared" ref="H40:L40" ca="1" si="77">G40-5*(G40-$M40)/($M$1-G$1)</f>
        <v>0.34689882797812283</v>
      </c>
      <c r="I40" s="112">
        <f t="shared" ca="1" si="77"/>
        <v>0.31536257088920255</v>
      </c>
      <c r="J40" s="112">
        <f t="shared" ca="1" si="77"/>
        <v>0.28382631380028228</v>
      </c>
      <c r="K40" s="112">
        <f t="shared" ca="1" si="77"/>
        <v>0.25229005671136207</v>
      </c>
      <c r="L40" s="112">
        <f t="shared" ca="1" si="77"/>
        <v>0.22075379962244179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0.18921754253352155</v>
      </c>
    </row>
    <row r="41" spans="1:13" x14ac:dyDescent="0.3">
      <c r="A41" s="110" t="s">
        <v>2</v>
      </c>
      <c r="B41" s="110">
        <f t="shared" si="57"/>
        <v>2</v>
      </c>
      <c r="C41" s="121">
        <f ca="1">MAX(0,IFERROR(VLOOKUP(MID(CELL("filename",$A$1),FIND("]",CELL("filename",$A$1))+1,255)&amp;$A41,_datainput!$A$1:$AE$345,4+C$1-1990,FALSE),0))</f>
        <v>0.50220983987211187</v>
      </c>
      <c r="D41" s="121">
        <f ca="1">MAX(0,IFERROR(VLOOKUP(MID(CELL("filename",$A$1),FIND("]",CELL("filename",$A$1))+1,255)&amp;$A41,_datainput!$A$1:$AE$345,4+D$1-1990,FALSE),0))</f>
        <v>0.48548963422890229</v>
      </c>
      <c r="E41" s="121">
        <f t="shared" ref="E41:F41" ca="1" si="78">D41-(D41-$G41)/($G$1-D$1)</f>
        <v>0.48172355142272111</v>
      </c>
      <c r="F41" s="121">
        <f t="shared" ca="1" si="78"/>
        <v>0.47795746861653998</v>
      </c>
      <c r="G41" s="111">
        <f ca="1">INDEX(OFFSET(_summary!$T$26,0,MATCH(MID(CELL("filename",$A$1),FIND("]",CELL("filename",$A$1))+1,255),_summary!$U$25:$AI$25,0),140,1),MATCH($A41,_summary!$U$26:$U$54,0))</f>
        <v>0.4741913858103588</v>
      </c>
      <c r="H41" s="112">
        <f t="shared" ref="H41:L41" ca="1" si="79">G41-5*(G41-$M41)/($M$1-G$1)</f>
        <v>0.4346754369928289</v>
      </c>
      <c r="I41" s="112">
        <f t="shared" ca="1" si="79"/>
        <v>0.395159488175299</v>
      </c>
      <c r="J41" s="112">
        <f t="shared" ca="1" si="79"/>
        <v>0.3556435393577691</v>
      </c>
      <c r="K41" s="112">
        <f t="shared" ca="1" si="79"/>
        <v>0.3161275905402392</v>
      </c>
      <c r="L41" s="112">
        <f t="shared" ca="1" si="79"/>
        <v>0.2766116417227093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0.2370956929051794</v>
      </c>
    </row>
    <row r="42" spans="1:13" x14ac:dyDescent="0.3">
      <c r="A42" s="110" t="s">
        <v>16</v>
      </c>
      <c r="B42" s="110">
        <f t="shared" si="57"/>
        <v>2</v>
      </c>
      <c r="C42" s="121">
        <f ca="1">MAX(0,IFERROR(VLOOKUP(MID(CELL("filename",$A$1),FIND("]",CELL("filename",$A$1))+1,255)&amp;$A42,_datainput!$A$1:$AE$345,4+C$1-1990,FALSE),0))</f>
        <v>0.10259588424210786</v>
      </c>
      <c r="D42" s="121">
        <f ca="1">MAX(0,IFERROR(VLOOKUP(MID(CELL("filename",$A$1),FIND("]",CELL("filename",$A$1))+1,255)&amp;$A42,_datainput!$A$1:$AE$345,4+D$1-1990,FALSE),0))</f>
        <v>0.10915930970377019</v>
      </c>
      <c r="E42" s="121">
        <f t="shared" ref="E42:F42" ca="1" si="80">D42-(D42-$G42)/($G$1-D$1)</f>
        <v>9.7941466789673984E-2</v>
      </c>
      <c r="F42" s="121">
        <f t="shared" ca="1" si="80"/>
        <v>8.6723623875577777E-2</v>
      </c>
      <c r="G42" s="111">
        <f ca="1">INDEX(OFFSET(_summary!$T$26,0,MATCH(MID(CELL("filename",$A$1),FIND("]",CELL("filename",$A$1))+1,255),_summary!$U$25:$AI$25,0),140,1),MATCH($A42,_summary!$U$26:$U$54,0))</f>
        <v>7.5505780961481583E-2</v>
      </c>
      <c r="H42" s="112">
        <f t="shared" ref="H42:L42" ca="1" si="81">G42-5*(G42-$M42)/($M$1-G$1)</f>
        <v>6.9213632548024789E-2</v>
      </c>
      <c r="I42" s="112">
        <f t="shared" ca="1" si="81"/>
        <v>6.2921484134567995E-2</v>
      </c>
      <c r="J42" s="112">
        <f t="shared" ca="1" si="81"/>
        <v>5.6629335721111194E-2</v>
      </c>
      <c r="K42" s="112">
        <f t="shared" ca="1" si="81"/>
        <v>5.0337187307654394E-2</v>
      </c>
      <c r="L42" s="112">
        <f t="shared" ca="1" si="81"/>
        <v>4.4045038894197593E-2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3.7752890480740792E-2</v>
      </c>
    </row>
    <row r="43" spans="1:13" x14ac:dyDescent="0.3">
      <c r="A43" s="110" t="s">
        <v>15</v>
      </c>
      <c r="B43" s="110">
        <f t="shared" si="57"/>
        <v>2</v>
      </c>
      <c r="C43" s="121">
        <f ca="1">MAX(0,IFERROR(VLOOKUP(MID(CELL("filename",$A$1),FIND("]",CELL("filename",$A$1))+1,255)&amp;$A43,_datainput!$A$1:$AE$345,4+C$1-1990,FALSE),0))</f>
        <v>0.54263731220026212</v>
      </c>
      <c r="D43" s="121">
        <f ca="1">MAX(0,IFERROR(VLOOKUP(MID(CELL("filename",$A$1),FIND("]",CELL("filename",$A$1))+1,255)&amp;$A43,_datainput!$A$1:$AE$345,4+D$1-1990,FALSE),0))</f>
        <v>0.56572838707034545</v>
      </c>
      <c r="E43" s="121">
        <f t="shared" ref="E43:F43" ca="1" si="82">D43-(D43-$G43)/($G$1-D$1)</f>
        <v>0.53733236647529248</v>
      </c>
      <c r="F43" s="121">
        <f t="shared" ca="1" si="82"/>
        <v>0.5089363458802395</v>
      </c>
      <c r="G43" s="111">
        <f ca="1">INDEX(OFFSET(_summary!$T$26,0,MATCH(MID(CELL("filename",$A$1),FIND("]",CELL("filename",$A$1))+1,255),_summary!$U$25:$AI$25,0),140,1),MATCH($A43,_summary!$U$26:$U$54,0))</f>
        <v>0.48054032528518653</v>
      </c>
      <c r="H43" s="112">
        <f t="shared" ref="H43:L43" ca="1" si="83">G43-5*(G43-$M43)/($M$1-G$1)</f>
        <v>0.44049529817808764</v>
      </c>
      <c r="I43" s="112">
        <f t="shared" ca="1" si="83"/>
        <v>0.40045027107098874</v>
      </c>
      <c r="J43" s="112">
        <f t="shared" ca="1" si="83"/>
        <v>0.36040524396388984</v>
      </c>
      <c r="K43" s="112">
        <f t="shared" ca="1" si="83"/>
        <v>0.320360216856791</v>
      </c>
      <c r="L43" s="112">
        <f t="shared" ca="1" si="83"/>
        <v>0.28031518974969216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0.24027016264259327</v>
      </c>
    </row>
    <row r="44" spans="1:13" x14ac:dyDescent="0.3">
      <c r="A44" s="110" t="s">
        <v>18</v>
      </c>
      <c r="B44" s="110">
        <f t="shared" si="57"/>
        <v>2</v>
      </c>
      <c r="C44" s="121">
        <f ca="1">MAX(0,IFERROR(VLOOKUP(MID(CELL("filename",$A$1),FIND("]",CELL("filename",$A$1))+1,255)&amp;$A44,_datainput!$A$1:$AE$345,4+C$1-1990,FALSE),0))</f>
        <v>0.24553938792904326</v>
      </c>
      <c r="D44" s="121">
        <f ca="1">MAX(0,IFERROR(VLOOKUP(MID(CELL("filename",$A$1),FIND("]",CELL("filename",$A$1))+1,255)&amp;$A44,_datainput!$A$1:$AE$345,4+D$1-1990,FALSE),0))</f>
        <v>0.25357510744356565</v>
      </c>
      <c r="E44" s="121">
        <f t="shared" ref="E44:F44" ca="1" si="84">D44-(D44-$G44)/($G$1-D$1)</f>
        <v>0.25578444814047718</v>
      </c>
      <c r="F44" s="121">
        <f t="shared" ca="1" si="84"/>
        <v>0.25799378883738866</v>
      </c>
      <c r="G44" s="111">
        <f ca="1">INDEX(OFFSET(_summary!$T$26,0,MATCH(MID(CELL("filename",$A$1),FIND("]",CELL("filename",$A$1))+1,255),_summary!$U$25:$AI$25,0),140,1),MATCH($A44,_summary!$U$26:$U$54,0))</f>
        <v>0.26020312953430019</v>
      </c>
      <c r="H44" s="112">
        <f t="shared" ref="H44:L44" ca="1" si="85">G44-5*(G44-$M44)/($M$1-G$1)</f>
        <v>0.23851953540644183</v>
      </c>
      <c r="I44" s="112">
        <f t="shared" ca="1" si="85"/>
        <v>0.21683594127858349</v>
      </c>
      <c r="J44" s="112">
        <f t="shared" ca="1" si="85"/>
        <v>0.19515234715072516</v>
      </c>
      <c r="K44" s="112">
        <f t="shared" ca="1" si="85"/>
        <v>0.1734687530228668</v>
      </c>
      <c r="L44" s="112">
        <f t="shared" ca="1" si="85"/>
        <v>0.15178515889500843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0.1301015647671501</v>
      </c>
    </row>
    <row r="45" spans="1:13" x14ac:dyDescent="0.3">
      <c r="A45" s="110" t="s">
        <v>5</v>
      </c>
      <c r="B45" s="110">
        <f t="shared" si="57"/>
        <v>2</v>
      </c>
      <c r="C45" s="121">
        <f ca="1">MAX(0,IFERROR(VLOOKUP(MID(CELL("filename",$A$1),FIND("]",CELL("filename",$A$1))+1,255)&amp;$A45,_datainput!$A$1:$AE$345,4+C$1-1990,FALSE),0))</f>
        <v>0.65769016872497688</v>
      </c>
      <c r="D45" s="121">
        <f ca="1">MAX(0,IFERROR(VLOOKUP(MID(CELL("filename",$A$1),FIND("]",CELL("filename",$A$1))+1,255)&amp;$A45,_datainput!$A$1:$AE$345,4+D$1-1990,FALSE),0))</f>
        <v>0.64719177181383691</v>
      </c>
      <c r="E45" s="121">
        <f t="shared" ref="E45:F45" ca="1" si="86">D45-(D45-$G45)/($G$1-D$1)</f>
        <v>0.6486566104744973</v>
      </c>
      <c r="F45" s="121">
        <f t="shared" ca="1" si="86"/>
        <v>0.65012144913515768</v>
      </c>
      <c r="G45" s="111">
        <f ca="1">INDEX(OFFSET(_summary!$T$26,0,MATCH(MID(CELL("filename",$A$1),FIND("]",CELL("filename",$A$1))+1,255),_summary!$U$25:$AI$25,0),140,1),MATCH($A45,_summary!$U$26:$U$54,0))</f>
        <v>0.65158628779581818</v>
      </c>
      <c r="H45" s="112">
        <f t="shared" ref="H45:L45" ca="1" si="87">G45-5*(G45-$M45)/($M$1-G$1)</f>
        <v>0.59728743047949995</v>
      </c>
      <c r="I45" s="112">
        <f t="shared" ca="1" si="87"/>
        <v>0.54298857316318183</v>
      </c>
      <c r="J45" s="112">
        <f t="shared" ca="1" si="87"/>
        <v>0.48868971584686366</v>
      </c>
      <c r="K45" s="112">
        <f t="shared" ca="1" si="87"/>
        <v>0.43439085853054549</v>
      </c>
      <c r="L45" s="112">
        <f t="shared" ca="1" si="87"/>
        <v>0.38009200121422726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0.32579314389790909</v>
      </c>
    </row>
    <row r="46" spans="1:13" x14ac:dyDescent="0.3">
      <c r="A46" s="110" t="s">
        <v>23</v>
      </c>
      <c r="B46" s="110">
        <f t="shared" si="57"/>
        <v>2</v>
      </c>
      <c r="C46" s="121">
        <f ca="1">MAX(0,IFERROR(VLOOKUP(MID(CELL("filename",$A$1),FIND("]",CELL("filename",$A$1))+1,255)&amp;$A46,_datainput!$A$1:$AE$345,4+C$1-1990,FALSE),0))</f>
        <v>0.16066680676471207</v>
      </c>
      <c r="D46" s="121">
        <f ca="1">MAX(0,IFERROR(VLOOKUP(MID(CELL("filename",$A$1),FIND("]",CELL("filename",$A$1))+1,255)&amp;$A46,_datainput!$A$1:$AE$345,4+D$1-1990,FALSE),0))</f>
        <v>0.15243738482567185</v>
      </c>
      <c r="E46" s="121">
        <f t="shared" ref="E46:F46" ca="1" si="88">D46-(D46-$G46)/($G$1-D$1)</f>
        <v>0.14506975934695948</v>
      </c>
      <c r="F46" s="121">
        <f t="shared" ca="1" si="88"/>
        <v>0.13770213386824715</v>
      </c>
      <c r="G46" s="111">
        <f ca="1">INDEX(OFFSET(_summary!$T$26,0,MATCH(MID(CELL("filename",$A$1),FIND("]",CELL("filename",$A$1))+1,255),_summary!$U$25:$AI$25,0),140,1),MATCH($A46,_summary!$U$26:$U$54,0))</f>
        <v>0.13033450838953478</v>
      </c>
      <c r="H46" s="112">
        <f t="shared" ref="H46:L46" ca="1" si="89">G46-5*(G46-$M46)/($M$1-G$1)</f>
        <v>0.11947329935707354</v>
      </c>
      <c r="I46" s="112">
        <f t="shared" ca="1" si="89"/>
        <v>0.10861209032461232</v>
      </c>
      <c r="J46" s="112">
        <f t="shared" ca="1" si="89"/>
        <v>9.7750881292151093E-2</v>
      </c>
      <c r="K46" s="112">
        <f t="shared" ca="1" si="89"/>
        <v>8.6889672259689854E-2</v>
      </c>
      <c r="L46" s="112">
        <f t="shared" ca="1" si="89"/>
        <v>7.6028463227228615E-2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6.5167254194767391E-2</v>
      </c>
    </row>
    <row r="47" spans="1:13" x14ac:dyDescent="0.3">
      <c r="A47" s="110" t="s">
        <v>24</v>
      </c>
      <c r="B47" s="110">
        <f t="shared" si="57"/>
        <v>2</v>
      </c>
      <c r="C47" s="121">
        <f ca="1">MAX(0,IFERROR(VLOOKUP(MID(CELL("filename",$A$1),FIND("]",CELL("filename",$A$1))+1,255)&amp;$A47,_datainput!$A$1:$AE$345,4+C$1-1990,FALSE),0))</f>
        <v>0.17705910957656537</v>
      </c>
      <c r="D47" s="121">
        <f ca="1">MAX(0,IFERROR(VLOOKUP(MID(CELL("filename",$A$1),FIND("]",CELL("filename",$A$1))+1,255)&amp;$A47,_datainput!$A$1:$AE$345,4+D$1-1990,FALSE),0))</f>
        <v>0.18607363138758401</v>
      </c>
      <c r="E47" s="121">
        <f t="shared" ref="E47:F47" ca="1" si="90">D47-(D47-$G47)/($G$1-D$1)</f>
        <v>0.1726259187073399</v>
      </c>
      <c r="F47" s="121">
        <f t="shared" ca="1" si="90"/>
        <v>0.15917820602709581</v>
      </c>
      <c r="G47" s="111">
        <f ca="1">INDEX(OFFSET(_summary!$T$26,0,MATCH(MID(CELL("filename",$A$1),FIND("]",CELL("filename",$A$1))+1,255),_summary!$U$25:$AI$25,0),140,1),MATCH($A47,_summary!$U$26:$U$54,0))</f>
        <v>0.1457304933468517</v>
      </c>
      <c r="H47" s="112">
        <f t="shared" ref="H47:L47" ca="1" si="91">G47-5*(G47-$M47)/($M$1-G$1)</f>
        <v>0.13358628556794738</v>
      </c>
      <c r="I47" s="112">
        <f t="shared" ca="1" si="91"/>
        <v>0.12144207778904308</v>
      </c>
      <c r="J47" s="112">
        <f t="shared" ca="1" si="91"/>
        <v>0.10929787001013877</v>
      </c>
      <c r="K47" s="112">
        <f t="shared" ca="1" si="91"/>
        <v>9.7153662231234464E-2</v>
      </c>
      <c r="L47" s="112">
        <f t="shared" ca="1" si="91"/>
        <v>8.5009454452330158E-2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7.2865246673425851E-2</v>
      </c>
    </row>
    <row r="48" spans="1:13" x14ac:dyDescent="0.3">
      <c r="A48" s="110" t="s">
        <v>27</v>
      </c>
      <c r="B48" s="110">
        <f t="shared" si="57"/>
        <v>2</v>
      </c>
      <c r="C48" s="121">
        <f ca="1">MAX(0,IFERROR(VLOOKUP(MID(CELL("filename",$A$1),FIND("]",CELL("filename",$A$1))+1,255)&amp;$A48,_datainput!$A$1:$AE$345,4+C$1-1990,FALSE),0))</f>
        <v>0.49987926107417413</v>
      </c>
      <c r="D48" s="121">
        <f ca="1">MAX(0,IFERROR(VLOOKUP(MID(CELL("filename",$A$1),FIND("]",CELL("filename",$A$1))+1,255)&amp;$A48,_datainput!$A$1:$AE$345,4+D$1-1990,FALSE),0))</f>
        <v>0.50758933138956264</v>
      </c>
      <c r="E48" s="121">
        <f t="shared" ref="E48:F48" ca="1" si="92">D48-(D48-$G48)/($G$1-D$1)</f>
        <v>0.49293610319292869</v>
      </c>
      <c r="F48" s="121">
        <f t="shared" ca="1" si="92"/>
        <v>0.47828287499629474</v>
      </c>
      <c r="G48" s="111">
        <f ca="1">INDEX(OFFSET(_summary!$T$26,0,MATCH(MID(CELL("filename",$A$1),FIND("]",CELL("filename",$A$1))+1,255),_summary!$U$25:$AI$25,0),140,1),MATCH($A48,_summary!$U$26:$U$54,0))</f>
        <v>0.46362964679966079</v>
      </c>
      <c r="H48" s="112">
        <f t="shared" ref="H48:L48" ca="1" si="93">G48-5*(G48-$M48)/($M$1-G$1)</f>
        <v>0.42499384289968906</v>
      </c>
      <c r="I48" s="112">
        <f t="shared" ca="1" si="93"/>
        <v>0.38635803899971732</v>
      </c>
      <c r="J48" s="112">
        <f t="shared" ca="1" si="93"/>
        <v>0.34772223509974559</v>
      </c>
      <c r="K48" s="112">
        <f t="shared" ca="1" si="93"/>
        <v>0.30908643119977386</v>
      </c>
      <c r="L48" s="112">
        <f t="shared" ca="1" si="93"/>
        <v>0.27045062729980213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0.23181482339983039</v>
      </c>
    </row>
    <row r="49" spans="1:13" x14ac:dyDescent="0.3">
      <c r="A49" s="110" t="s">
        <v>29</v>
      </c>
      <c r="B49" s="110">
        <f t="shared" si="57"/>
        <v>2</v>
      </c>
      <c r="C49" s="121">
        <f ca="1">MAX(0,IFERROR(VLOOKUP(MID(CELL("filename",$A$1),FIND("]",CELL("filename",$A$1))+1,255)&amp;$A49,_datainput!$A$1:$AE$345,4+C$1-1990,FALSE),0))</f>
        <v>0.57467877150531943</v>
      </c>
      <c r="D49" s="121">
        <f ca="1">MAX(0,IFERROR(VLOOKUP(MID(CELL("filename",$A$1),FIND("]",CELL("filename",$A$1))+1,255)&amp;$A49,_datainput!$A$1:$AE$345,4+D$1-1990,FALSE),0))</f>
        <v>0.49062635312299502</v>
      </c>
      <c r="E49" s="121">
        <f t="shared" ref="E49:F49" ca="1" si="94">D49-(D49-$G49)/($G$1-D$1)</f>
        <v>0.51107016153392482</v>
      </c>
      <c r="F49" s="121">
        <f t="shared" ca="1" si="94"/>
        <v>0.53151396994485456</v>
      </c>
      <c r="G49" s="111">
        <f ca="1">INDEX(OFFSET(_summary!$T$26,0,MATCH(MID(CELL("filename",$A$1),FIND("]",CELL("filename",$A$1))+1,255),_summary!$U$25:$AI$25,0),140,1),MATCH($A49,_summary!$U$26:$U$54,0))</f>
        <v>0.5519577783557843</v>
      </c>
      <c r="H49" s="112">
        <f t="shared" ref="H49:L49" ca="1" si="95">G49-5*(G49-$M49)/($M$1-G$1)</f>
        <v>0.50596129682613566</v>
      </c>
      <c r="I49" s="112">
        <f t="shared" ca="1" si="95"/>
        <v>0.45996481529648697</v>
      </c>
      <c r="J49" s="112">
        <f t="shared" ca="1" si="95"/>
        <v>0.41396833376683828</v>
      </c>
      <c r="K49" s="112">
        <f t="shared" ca="1" si="95"/>
        <v>0.36797185223718959</v>
      </c>
      <c r="L49" s="112">
        <f t="shared" ca="1" si="95"/>
        <v>0.3219753707075409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0.27597888917789215</v>
      </c>
    </row>
    <row r="50" spans="1:13" x14ac:dyDescent="0.3">
      <c r="A50" s="110" t="s">
        <v>8</v>
      </c>
      <c r="B50" s="110">
        <f t="shared" si="57"/>
        <v>2</v>
      </c>
      <c r="C50" s="121">
        <f ca="1">MAX(0,IFERROR(VLOOKUP(MID(CELL("filename",$A$1),FIND("]",CELL("filename",$A$1))+1,255)&amp;$A50,_datainput!$A$1:$AE$345,4+C$1-1990,FALSE),0))</f>
        <v>0.87549372133878678</v>
      </c>
      <c r="D50" s="121">
        <f ca="1">MAX(0,IFERROR(VLOOKUP(MID(CELL("filename",$A$1),FIND("]",CELL("filename",$A$1))+1,255)&amp;$A50,_datainput!$A$1:$AE$345,4+D$1-1990,FALSE),0))</f>
        <v>0.86951637330399212</v>
      </c>
      <c r="E50" s="121">
        <f t="shared" ref="E50:F50" ca="1" si="96">D50-(D50-$G50)/($G$1-D$1)</f>
        <v>0.88025021938906678</v>
      </c>
      <c r="F50" s="121">
        <f t="shared" ca="1" si="96"/>
        <v>0.89098406547414144</v>
      </c>
      <c r="G50" s="111">
        <f ca="1">INDEX(OFFSET(_summary!$T$26,0,MATCH(MID(CELL("filename",$A$1),FIND("]",CELL("filename",$A$1))+1,255),_summary!$U$25:$AI$25,0),140,1),MATCH($A50,_summary!$U$26:$U$54,0))</f>
        <v>0.90171791155921599</v>
      </c>
      <c r="H50" s="112">
        <f t="shared" ref="H50:L50" ca="1" si="97">G50-5*(G50-$M50)/($M$1-G$1)</f>
        <v>0.82657475226261468</v>
      </c>
      <c r="I50" s="112">
        <f t="shared" ca="1" si="97"/>
        <v>0.75143159296601336</v>
      </c>
      <c r="J50" s="112">
        <f t="shared" ca="1" si="97"/>
        <v>0.67628843366941205</v>
      </c>
      <c r="K50" s="112">
        <f t="shared" ca="1" si="97"/>
        <v>0.60114527437281073</v>
      </c>
      <c r="L50" s="112">
        <f t="shared" ca="1" si="97"/>
        <v>0.52600211507620931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0.45085895577960799</v>
      </c>
    </row>
    <row r="51" spans="1:13" x14ac:dyDescent="0.3">
      <c r="A51" s="110" t="s">
        <v>6</v>
      </c>
      <c r="B51" s="110">
        <f t="shared" si="57"/>
        <v>2</v>
      </c>
      <c r="C51" s="121">
        <f ca="1">MAX(0,IFERROR(VLOOKUP(MID(CELL("filename",$A$1),FIND("]",CELL("filename",$A$1))+1,255)&amp;$A51,_datainput!$A$1:$AE$345,4+C$1-1990,FALSE),0))</f>
        <v>0.24654662749128523</v>
      </c>
      <c r="D51" s="121">
        <f ca="1">MAX(0,IFERROR(VLOOKUP(MID(CELL("filename",$A$1),FIND("]",CELL("filename",$A$1))+1,255)&amp;$A51,_datainput!$A$1:$AE$345,4+D$1-1990,FALSE),0))</f>
        <v>0.2559349607854004</v>
      </c>
      <c r="E51" s="121">
        <f t="shared" ref="E51:F51" ca="1" si="98">D51-(D51-$G51)/($G$1-D$1)</f>
        <v>0.25037150163075117</v>
      </c>
      <c r="F51" s="121">
        <f t="shared" ca="1" si="98"/>
        <v>0.24480804247610194</v>
      </c>
      <c r="G51" s="111">
        <f ca="1">INDEX(OFFSET(_summary!$T$26,0,MATCH(MID(CELL("filename",$A$1),FIND("]",CELL("filename",$A$1))+1,255),_summary!$U$25:$AI$25,0),140,1),MATCH($A51,_summary!$U$26:$U$54,0))</f>
        <v>0.23924458332145268</v>
      </c>
      <c r="H51" s="112">
        <f t="shared" ref="H51:L51" ca="1" si="99">G51-5*(G51-$M51)/($M$1-G$1)</f>
        <v>0.21930753471133163</v>
      </c>
      <c r="I51" s="112">
        <f t="shared" ca="1" si="99"/>
        <v>0.19937048610121058</v>
      </c>
      <c r="J51" s="112">
        <f t="shared" ca="1" si="99"/>
        <v>0.17943343749108953</v>
      </c>
      <c r="K51" s="112">
        <f t="shared" ca="1" si="99"/>
        <v>0.15949638888096845</v>
      </c>
      <c r="L51" s="112">
        <f t="shared" ca="1" si="99"/>
        <v>0.1395593402708474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0.11962229166072634</v>
      </c>
    </row>
    <row r="52" spans="1:13" x14ac:dyDescent="0.3">
      <c r="A52" s="110" t="s">
        <v>21</v>
      </c>
      <c r="B52" s="110">
        <f t="shared" si="57"/>
        <v>2</v>
      </c>
      <c r="C52" s="121">
        <f ca="1">MAX(0,IFERROR(VLOOKUP(MID(CELL("filename",$A$1),FIND("]",CELL("filename",$A$1))+1,255)&amp;$A52,_datainput!$A$1:$AE$345,4+C$1-1990,FALSE),0))</f>
        <v>0.17376711579608162</v>
      </c>
      <c r="D52" s="121">
        <f ca="1">MAX(0,IFERROR(VLOOKUP(MID(CELL("filename",$A$1),FIND("]",CELL("filename",$A$1))+1,255)&amp;$A52,_datainput!$A$1:$AE$345,4+D$1-1990,FALSE),0))</f>
        <v>0.17636991999061599</v>
      </c>
      <c r="E52" s="121">
        <f t="shared" ref="E52:F52" ca="1" si="100">D52-(D52-$G52)/($G$1-D$1)</f>
        <v>0.17438373180727881</v>
      </c>
      <c r="F52" s="121">
        <f t="shared" ca="1" si="100"/>
        <v>0.17239754362394166</v>
      </c>
      <c r="G52" s="111">
        <f ca="1">INDEX(OFFSET(_summary!$T$26,0,MATCH(MID(CELL("filename",$A$1),FIND("]",CELL("filename",$A$1))+1,255),_summary!$U$25:$AI$25,0),140,1),MATCH($A52,_summary!$U$26:$U$54,0))</f>
        <v>0.17041135544060448</v>
      </c>
      <c r="H52" s="112">
        <f t="shared" ref="H52:L52" ca="1" si="101">G52-5*(G52-$M52)/($M$1-G$1)</f>
        <v>0.15621040915388745</v>
      </c>
      <c r="I52" s="112">
        <f t="shared" ca="1" si="101"/>
        <v>0.14200946286717042</v>
      </c>
      <c r="J52" s="112">
        <f t="shared" ca="1" si="101"/>
        <v>0.12780851658045339</v>
      </c>
      <c r="K52" s="112">
        <f t="shared" ca="1" si="101"/>
        <v>0.11360757029373635</v>
      </c>
      <c r="L52" s="112">
        <f t="shared" ca="1" si="101"/>
        <v>9.9406624007019287E-2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8.5205677720302242E-2</v>
      </c>
    </row>
    <row r="53" spans="1:13" x14ac:dyDescent="0.3">
      <c r="A53" s="110" t="s">
        <v>10</v>
      </c>
      <c r="B53" s="110">
        <f t="shared" si="57"/>
        <v>2</v>
      </c>
      <c r="C53" s="121">
        <f ca="1">MAX(0,IFERROR(VLOOKUP(MID(CELL("filename",$A$1),FIND("]",CELL("filename",$A$1))+1,255)&amp;$A53,_datainput!$A$1:$AE$345,4+C$1-1990,FALSE),0))</f>
        <v>0.39898645104259822</v>
      </c>
      <c r="D53" s="121">
        <f ca="1">MAX(0,IFERROR(VLOOKUP(MID(CELL("filename",$A$1),FIND("]",CELL("filename",$A$1))+1,255)&amp;$A53,_datainput!$A$1:$AE$345,4+D$1-1990,FALSE),0))</f>
        <v>0.4097872262765313</v>
      </c>
      <c r="E53" s="121">
        <f t="shared" ref="E53:F53" ca="1" si="102">D53-(D53-$G53)/($G$1-D$1)</f>
        <v>0.41090668394572849</v>
      </c>
      <c r="F53" s="121">
        <f t="shared" ca="1" si="102"/>
        <v>0.41202614161492568</v>
      </c>
      <c r="G53" s="111">
        <f ca="1">INDEX(OFFSET(_summary!$T$26,0,MATCH(MID(CELL("filename",$A$1),FIND("]",CELL("filename",$A$1))+1,255),_summary!$U$25:$AI$25,0),140,1),MATCH($A53,_summary!$U$26:$U$54,0))</f>
        <v>0.41314559928412281</v>
      </c>
      <c r="H53" s="112">
        <f t="shared" ref="H53:L53" ca="1" si="103">G53-5*(G53-$M53)/($M$1-G$1)</f>
        <v>0.37871679934377922</v>
      </c>
      <c r="I53" s="112">
        <f t="shared" ca="1" si="103"/>
        <v>0.34428799940343568</v>
      </c>
      <c r="J53" s="112">
        <f t="shared" ca="1" si="103"/>
        <v>0.30985919946309209</v>
      </c>
      <c r="K53" s="112">
        <f t="shared" ca="1" si="103"/>
        <v>0.2754303995227485</v>
      </c>
      <c r="L53" s="112">
        <f t="shared" ca="1" si="103"/>
        <v>0.24100159958240497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0.20657279964206141</v>
      </c>
    </row>
    <row r="54" spans="1:13" x14ac:dyDescent="0.3">
      <c r="A54" s="110" t="s">
        <v>20</v>
      </c>
      <c r="B54" s="110">
        <f t="shared" si="57"/>
        <v>2</v>
      </c>
      <c r="C54" s="121">
        <f ca="1">MAX(0,IFERROR(VLOOKUP(MID(CELL("filename",$A$1),FIND("]",CELL("filename",$A$1))+1,255)&amp;$A54,_datainput!$A$1:$AE$345,4+C$1-1990,FALSE),0))</f>
        <v>0.83963107105221457</v>
      </c>
      <c r="D54" s="121">
        <f ca="1">MAX(0,IFERROR(VLOOKUP(MID(CELL("filename",$A$1),FIND("]",CELL("filename",$A$1))+1,255)&amp;$A54,_datainput!$A$1:$AE$345,4+D$1-1990,FALSE),0))</f>
        <v>0.84561576672912453</v>
      </c>
      <c r="E54" s="121">
        <f t="shared" ref="E54:F54" ca="1" si="104">D54-(D54-$G54)/($G$1-D$1)</f>
        <v>0.84742485570247239</v>
      </c>
      <c r="F54" s="121">
        <f t="shared" ca="1" si="104"/>
        <v>0.84923394467582025</v>
      </c>
      <c r="G54" s="111">
        <f ca="1">INDEX(OFFSET(_summary!$T$26,0,MATCH(MID(CELL("filename",$A$1),FIND("]",CELL("filename",$A$1))+1,255),_summary!$U$25:$AI$25,0),140,1),MATCH($A54,_summary!$U$26:$U$54,0))</f>
        <v>0.85104303364916811</v>
      </c>
      <c r="H54" s="112">
        <f t="shared" ref="H54:L54" ca="1" si="105">G54-5*(G54-$M54)/($M$1-G$1)</f>
        <v>0.78012278084507081</v>
      </c>
      <c r="I54" s="112">
        <f t="shared" ca="1" si="105"/>
        <v>0.7092025280409735</v>
      </c>
      <c r="J54" s="112">
        <f t="shared" ca="1" si="105"/>
        <v>0.6382822752368762</v>
      </c>
      <c r="K54" s="112">
        <f t="shared" ca="1" si="105"/>
        <v>0.56736202243277878</v>
      </c>
      <c r="L54" s="112">
        <f t="shared" ca="1" si="105"/>
        <v>0.49644176962868142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0.42552151682458406</v>
      </c>
    </row>
    <row r="55" spans="1:13" x14ac:dyDescent="0.3">
      <c r="A55" s="110" t="s">
        <v>26</v>
      </c>
      <c r="B55" s="110">
        <f t="shared" si="57"/>
        <v>2</v>
      </c>
      <c r="C55" s="121">
        <f ca="1">MAX(0,IFERROR(VLOOKUP(MID(CELL("filename",$A$1),FIND("]",CELL("filename",$A$1))+1,255)&amp;$A55,_datainput!$A$1:$AE$345,4+C$1-1990,FALSE),0))</f>
        <v>0.13346168787136359</v>
      </c>
      <c r="D55" s="121">
        <f ca="1">MAX(0,IFERROR(VLOOKUP(MID(CELL("filename",$A$1),FIND("]",CELL("filename",$A$1))+1,255)&amp;$A55,_datainput!$A$1:$AE$345,4+D$1-1990,FALSE),0))</f>
        <v>0.14215983579520694</v>
      </c>
      <c r="E55" s="121">
        <f t="shared" ref="E55:F55" ca="1" si="106">D55-(D55-$G55)/($G$1-D$1)</f>
        <v>0.13708042869984513</v>
      </c>
      <c r="F55" s="121">
        <f t="shared" ca="1" si="106"/>
        <v>0.13200102160448329</v>
      </c>
      <c r="G55" s="111">
        <f ca="1">INDEX(OFFSET(_summary!$T$26,0,MATCH(MID(CELL("filename",$A$1),FIND("]",CELL("filename",$A$1))+1,255),_summary!$U$25:$AI$25,0),140,1),MATCH($A55,_summary!$U$26:$U$54,0))</f>
        <v>0.12692161450912148</v>
      </c>
      <c r="H55" s="112">
        <f t="shared" ref="H55:L55" ca="1" si="107">G55-5*(G55-$M55)/($M$1-G$1)</f>
        <v>0.11634481330002802</v>
      </c>
      <c r="I55" s="112">
        <f t="shared" ca="1" si="107"/>
        <v>0.10576801209093456</v>
      </c>
      <c r="J55" s="112">
        <f t="shared" ca="1" si="107"/>
        <v>9.5191210881841098E-2</v>
      </c>
      <c r="K55" s="112">
        <f t="shared" ca="1" si="107"/>
        <v>8.4614409672747651E-2</v>
      </c>
      <c r="L55" s="112">
        <f t="shared" ca="1" si="107"/>
        <v>7.4037608463654203E-2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6.3460807254560742E-2</v>
      </c>
    </row>
    <row r="56" spans="1:13" x14ac:dyDescent="0.3">
      <c r="A56" s="110" t="s">
        <v>7</v>
      </c>
      <c r="B56" s="110">
        <f t="shared" si="57"/>
        <v>2</v>
      </c>
      <c r="C56" s="121">
        <f ca="1">MAX(0,IFERROR(VLOOKUP(MID(CELL("filename",$A$1),FIND("]",CELL("filename",$A$1))+1,255)&amp;$A56,_datainput!$A$1:$AE$345,4+C$1-1990,FALSE),0))</f>
        <v>0.34351020554024353</v>
      </c>
      <c r="D56" s="121">
        <f ca="1">MAX(0,IFERROR(VLOOKUP(MID(CELL("filename",$A$1),FIND("]",CELL("filename",$A$1))+1,255)&amp;$A56,_datainput!$A$1:$AE$345,4+D$1-1990,FALSE),0))</f>
        <v>0.35328488624414772</v>
      </c>
      <c r="E56" s="121">
        <f t="shared" ref="E56:F56" ca="1" si="108">D56-(D56-$G56)/($G$1-D$1)</f>
        <v>0.34668200000326088</v>
      </c>
      <c r="F56" s="121">
        <f t="shared" ca="1" si="108"/>
        <v>0.34007911376237399</v>
      </c>
      <c r="G56" s="111">
        <f ca="1">INDEX(OFFSET(_summary!$T$26,0,MATCH(MID(CELL("filename",$A$1),FIND("]",CELL("filename",$A$1))+1,255),_summary!$U$25:$AI$25,0),140,1),MATCH($A56,_summary!$U$26:$U$54,0))</f>
        <v>0.33347622752148715</v>
      </c>
      <c r="H56" s="112">
        <f t="shared" ref="H56:L56" ca="1" si="109">G56-5*(G56-$M56)/($M$1-G$1)</f>
        <v>0.30568654189469657</v>
      </c>
      <c r="I56" s="112">
        <f t="shared" ca="1" si="109"/>
        <v>0.27789685626790595</v>
      </c>
      <c r="J56" s="112">
        <f t="shared" ca="1" si="109"/>
        <v>0.25010717064111537</v>
      </c>
      <c r="K56" s="112">
        <f t="shared" ca="1" si="109"/>
        <v>0.22231748501432477</v>
      </c>
      <c r="L56" s="112">
        <f t="shared" ca="1" si="109"/>
        <v>0.19452779938753417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0.16673811376074357</v>
      </c>
    </row>
    <row r="57" spans="1:13" x14ac:dyDescent="0.3">
      <c r="A57" s="110" t="s">
        <v>9</v>
      </c>
      <c r="B57" s="110">
        <f t="shared" si="57"/>
        <v>2</v>
      </c>
      <c r="C57" s="121">
        <f ca="1">MAX(0,IFERROR(VLOOKUP(MID(CELL("filename",$A$1),FIND("]",CELL("filename",$A$1))+1,255)&amp;$A57,_datainput!$A$1:$AE$345,4+C$1-1990,FALSE),0))</f>
        <v>1.0840268384225318E-2</v>
      </c>
      <c r="D57" s="121">
        <f ca="1">MAX(0,IFERROR(VLOOKUP(MID(CELL("filename",$A$1),FIND("]",CELL("filename",$A$1))+1,255)&amp;$A57,_datainput!$A$1:$AE$345,4+D$1-1990,FALSE),0))</f>
        <v>1.2642640255960989E-2</v>
      </c>
      <c r="E57" s="121">
        <f t="shared" ref="E57:F57" ca="1" si="110">D57-(D57-$G57)/($G$1-D$1)</f>
        <v>1.2243618005436378E-2</v>
      </c>
      <c r="F57" s="121">
        <f t="shared" ca="1" si="110"/>
        <v>1.1844595754911768E-2</v>
      </c>
      <c r="G57" s="111">
        <f ca="1">INDEX(OFFSET(_summary!$T$26,0,MATCH(MID(CELL("filename",$A$1),FIND("]",CELL("filename",$A$1))+1,255),_summary!$U$25:$AI$25,0),140,1),MATCH($A57,_summary!$U$26:$U$54,0))</f>
        <v>1.1445573504387156E-2</v>
      </c>
      <c r="H57" s="112">
        <f t="shared" ref="H57:L57" ca="1" si="111">G57-5*(G57-$M57)/($M$1-G$1)</f>
        <v>1.0491775712354892E-2</v>
      </c>
      <c r="I57" s="112">
        <f t="shared" ca="1" si="111"/>
        <v>9.5379779203226302E-3</v>
      </c>
      <c r="J57" s="112">
        <f t="shared" ca="1" si="111"/>
        <v>8.5841801282903665E-3</v>
      </c>
      <c r="K57" s="112">
        <f t="shared" ca="1" si="111"/>
        <v>7.6303823362581036E-3</v>
      </c>
      <c r="L57" s="112">
        <f t="shared" ca="1" si="111"/>
        <v>6.6765845442258408E-3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5.7227867521935779E-3</v>
      </c>
    </row>
    <row r="58" spans="1:13" x14ac:dyDescent="0.3">
      <c r="A58" s="110" t="s">
        <v>14</v>
      </c>
      <c r="B58" s="110">
        <f t="shared" si="57"/>
        <v>2</v>
      </c>
      <c r="C58" s="121">
        <f ca="1">MAX(0,IFERROR(VLOOKUP(MID(CELL("filename",$A$1),FIND("]",CELL("filename",$A$1))+1,255)&amp;$A58,_datainput!$A$1:$AE$345,4+C$1-1990,FALSE),0))</f>
        <v>0</v>
      </c>
      <c r="D58" s="121">
        <f ca="1">MAX(0,IFERROR(VLOOKUP(MID(CELL("filename",$A$1),FIND("]",CELL("filename",$A$1))+1,255)&amp;$A58,_datainput!$A$1:$AE$345,4+D$1-1990,FALSE),0))</f>
        <v>0</v>
      </c>
      <c r="E58" s="121">
        <f t="shared" ref="E58:F58" ca="1" si="112">D58-(D58-$G58)/($G$1-D$1)</f>
        <v>8.50426679451219E-2</v>
      </c>
      <c r="F58" s="121">
        <f t="shared" ca="1" si="112"/>
        <v>0.17008533589024383</v>
      </c>
      <c r="G58" s="111">
        <f ca="1">INDEX(OFFSET(_summary!$T$26,0,MATCH(MID(CELL("filename",$A$1),FIND("]",CELL("filename",$A$1))+1,255),_summary!$U$25:$AI$25,0),140,1),MATCH($A58,_summary!$U$26:$U$54,0))</f>
        <v>0.25512800383536571</v>
      </c>
      <c r="H58" s="112">
        <f t="shared" ref="H58:L58" ca="1" si="113">G58-5*(G58-$M58)/($M$1-G$1)</f>
        <v>0.23386733684908523</v>
      </c>
      <c r="I58" s="112">
        <f t="shared" ca="1" si="113"/>
        <v>0.21260666986280474</v>
      </c>
      <c r="J58" s="112">
        <f t="shared" ca="1" si="113"/>
        <v>0.19134600287652426</v>
      </c>
      <c r="K58" s="112">
        <f t="shared" ca="1" si="113"/>
        <v>0.1700853358902438</v>
      </c>
      <c r="L58" s="112">
        <f t="shared" ca="1" si="113"/>
        <v>0.14882466890396334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0.12756400191768286</v>
      </c>
    </row>
    <row r="59" spans="1:13" x14ac:dyDescent="0.3">
      <c r="A59" s="110" t="s">
        <v>4</v>
      </c>
      <c r="B59" s="110">
        <f t="shared" si="57"/>
        <v>2</v>
      </c>
      <c r="C59" s="121">
        <f ca="1">MAX(0,IFERROR(VLOOKUP(MID(CELL("filename",$A$1),FIND("]",CELL("filename",$A$1))+1,255)&amp;$A59,_datainput!$A$1:$AE$345,4+C$1-1990,FALSE),0))</f>
        <v>0</v>
      </c>
      <c r="D59" s="121">
        <f ca="1">MAX(0,IFERROR(VLOOKUP(MID(CELL("filename",$A$1),FIND("]",CELL("filename",$A$1))+1,255)&amp;$A59,_datainput!$A$1:$AE$345,4+D$1-1990,FALSE),0))</f>
        <v>0</v>
      </c>
      <c r="E59" s="121">
        <f t="shared" ref="E59:F59" ca="1" si="114">D59-(D59-$G59)/($G$1-D$1)</f>
        <v>0.24763548722218851</v>
      </c>
      <c r="F59" s="121">
        <f t="shared" ca="1" si="114"/>
        <v>0.49527097444437695</v>
      </c>
      <c r="G59" s="111">
        <f ca="1">INDEX(OFFSET(_summary!$T$26,0,MATCH(MID(CELL("filename",$A$1),FIND("]",CELL("filename",$A$1))+1,255),_summary!$U$25:$AI$25,0),140,1),MATCH($A59,_summary!$U$26:$U$54,0))</f>
        <v>0.74290646166656549</v>
      </c>
      <c r="H59" s="112">
        <f t="shared" ref="H59:L59" ca="1" si="115">G59-5*(G59-$M59)/($M$1-G$1)</f>
        <v>0.68099758986101833</v>
      </c>
      <c r="I59" s="112">
        <f t="shared" ca="1" si="115"/>
        <v>0.61908871805547117</v>
      </c>
      <c r="J59" s="112">
        <f t="shared" ca="1" si="115"/>
        <v>0.557179846249924</v>
      </c>
      <c r="K59" s="112">
        <f t="shared" ca="1" si="115"/>
        <v>0.4952709744443769</v>
      </c>
      <c r="L59" s="112">
        <f t="shared" ca="1" si="115"/>
        <v>0.43336210263882985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0.37145323083328274</v>
      </c>
    </row>
    <row r="60" spans="1:13" x14ac:dyDescent="0.3">
      <c r="A60" s="110" t="s">
        <v>12</v>
      </c>
      <c r="B60" s="110">
        <f t="shared" si="57"/>
        <v>3</v>
      </c>
      <c r="C60" s="121">
        <f ca="1">MAX(0,IFERROR(VLOOKUP(MID(CELL("filename",$A$1),FIND("]",CELL("filename",$A$1))+1,255)&amp;$A60,_datainput!$A$1:$AE$345,4+C$1-1990,FALSE),0))</f>
        <v>0.29925169853933259</v>
      </c>
      <c r="D60" s="121">
        <f ca="1">MAX(0,IFERROR(VLOOKUP(MID(CELL("filename",$A$1),FIND("]",CELL("filename",$A$1))+1,255)&amp;$A60,_datainput!$A$1:$AE$345,4+D$1-1990,FALSE),0))</f>
        <v>0.29743417936492905</v>
      </c>
      <c r="E60" s="121">
        <f t="shared" ref="E60:F60" ca="1" si="116">D60-(D60-$G60)/($G$1-D$1)</f>
        <v>0.29572148290787775</v>
      </c>
      <c r="F60" s="121">
        <f t="shared" ca="1" si="116"/>
        <v>0.29400878645082651</v>
      </c>
      <c r="G60" s="111">
        <f ca="1">INDEX(OFFSET(_summary!$T$26,0,MATCH(MID(CELL("filename",$A$1),FIND("]",CELL("filename",$A$1))+1,255),_summary!$U$25:$AI$25,0),140,1),MATCH($A60,_summary!$U$26:$U$54,0))</f>
        <v>0.29229608999377521</v>
      </c>
      <c r="H60" s="112">
        <f t="shared" ref="H60:L60" ca="1" si="117">G60-5*(G60-$M60)/($M$1-G$1)</f>
        <v>0.26063068024444958</v>
      </c>
      <c r="I60" s="112">
        <f t="shared" ca="1" si="117"/>
        <v>0.22896527049512391</v>
      </c>
      <c r="J60" s="112">
        <f t="shared" ca="1" si="117"/>
        <v>0.19729986074579825</v>
      </c>
      <c r="K60" s="112">
        <f t="shared" ca="1" si="117"/>
        <v>0.16563445099647262</v>
      </c>
      <c r="L60" s="112">
        <f t="shared" ca="1" si="117"/>
        <v>0.13396904124714698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0.10230363149782132</v>
      </c>
    </row>
    <row r="61" spans="1:13" x14ac:dyDescent="0.3">
      <c r="A61" s="110" t="s">
        <v>1</v>
      </c>
      <c r="B61" s="110">
        <f t="shared" si="57"/>
        <v>3</v>
      </c>
      <c r="C61" s="121">
        <f ca="1">MAX(0,IFERROR(VLOOKUP(MID(CELL("filename",$A$1),FIND("]",CELL("filename",$A$1))+1,255)&amp;$A61,_datainput!$A$1:$AE$345,4+C$1-1990,FALSE),0))</f>
        <v>0.47580186800877627</v>
      </c>
      <c r="D61" s="121">
        <f ca="1">MAX(0,IFERROR(VLOOKUP(MID(CELL("filename",$A$1),FIND("]",CELL("filename",$A$1))+1,255)&amp;$A61,_datainput!$A$1:$AE$345,4+D$1-1990,FALSE),0))</f>
        <v>0.47427885834962219</v>
      </c>
      <c r="E61" s="121">
        <f t="shared" ref="E61:F61" ca="1" si="118">D61-(D61-$G61)/($G$1-D$1)</f>
        <v>0.47347413200178118</v>
      </c>
      <c r="F61" s="121">
        <f t="shared" ca="1" si="118"/>
        <v>0.47266940565394011</v>
      </c>
      <c r="G61" s="111">
        <f ca="1">INDEX(OFFSET(_summary!$T$26,0,MATCH(MID(CELL("filename",$A$1),FIND("]",CELL("filename",$A$1))+1,255),_summary!$U$25:$AI$25,0),140,1),MATCH($A61,_summary!$U$26:$U$54,0))</f>
        <v>0.4718646793060991</v>
      </c>
      <c r="H61" s="112">
        <f t="shared" ref="H61:L61" ca="1" si="119">G61-5*(G61-$M61)/($M$1-G$1)</f>
        <v>0.42074600571460502</v>
      </c>
      <c r="I61" s="112">
        <f t="shared" ca="1" si="119"/>
        <v>0.36962733212311094</v>
      </c>
      <c r="J61" s="112">
        <f t="shared" ca="1" si="119"/>
        <v>0.31850865853161686</v>
      </c>
      <c r="K61" s="112">
        <f t="shared" ca="1" si="119"/>
        <v>0.26738998494012278</v>
      </c>
      <c r="L61" s="112">
        <f t="shared" ca="1" si="119"/>
        <v>0.21627131134862873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0.16515263775713468</v>
      </c>
    </row>
    <row r="62" spans="1:13" x14ac:dyDescent="0.3">
      <c r="A62" s="110" t="s">
        <v>19</v>
      </c>
      <c r="B62" s="110">
        <f t="shared" si="57"/>
        <v>3</v>
      </c>
      <c r="C62" s="121">
        <f ca="1">MAX(0,IFERROR(VLOOKUP(MID(CELL("filename",$A$1),FIND("]",CELL("filename",$A$1))+1,255)&amp;$A62,_datainput!$A$1:$AE$345,4+C$1-1990,FALSE),0))</f>
        <v>3.6060360110302531E-2</v>
      </c>
      <c r="D62" s="121">
        <f ca="1">MAX(0,IFERROR(VLOOKUP(MID(CELL("filename",$A$1),FIND("]",CELL("filename",$A$1))+1,255)&amp;$A62,_datainput!$A$1:$AE$345,4+D$1-1990,FALSE),0))</f>
        <v>3.7877176885081146E-2</v>
      </c>
      <c r="E62" s="121">
        <f t="shared" ref="E62:F62" ca="1" si="120">D62-(D62-$G62)/($G$1-D$1)</f>
        <v>3.5837931117785236E-2</v>
      </c>
      <c r="F62" s="121">
        <f t="shared" ca="1" si="120"/>
        <v>3.3798685350489327E-2</v>
      </c>
      <c r="G62" s="111">
        <f ca="1">INDEX(OFFSET(_summary!$T$26,0,MATCH(MID(CELL("filename",$A$1),FIND("]",CELL("filename",$A$1))+1,255),_summary!$U$25:$AI$25,0),140,1),MATCH($A62,_summary!$U$26:$U$54,0))</f>
        <v>3.1759439583193411E-2</v>
      </c>
      <c r="H62" s="112">
        <f t="shared" ref="H62:L62" ca="1" si="121">G62-5*(G62-$M62)/($M$1-G$1)</f>
        <v>2.8318833628347459E-2</v>
      </c>
      <c r="I62" s="112">
        <f t="shared" ca="1" si="121"/>
        <v>2.4878227673501507E-2</v>
      </c>
      <c r="J62" s="112">
        <f t="shared" ca="1" si="121"/>
        <v>2.1437621718655556E-2</v>
      </c>
      <c r="K62" s="112">
        <f t="shared" ca="1" si="121"/>
        <v>1.7997015763809601E-2</v>
      </c>
      <c r="L62" s="112">
        <f t="shared" ca="1" si="121"/>
        <v>1.4556409808963647E-2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1.1115803854117694E-2</v>
      </c>
    </row>
    <row r="63" spans="1:13" x14ac:dyDescent="0.3">
      <c r="A63" s="110" t="s">
        <v>22</v>
      </c>
      <c r="B63" s="110">
        <f t="shared" ref="B63:B94" si="122">B34+1</f>
        <v>3</v>
      </c>
      <c r="C63" s="121">
        <f ca="1">MAX(0,IFERROR(VLOOKUP(MID(CELL("filename",$A$1),FIND("]",CELL("filename",$A$1))+1,255)&amp;$A63,_datainput!$A$1:$AE$345,4+C$1-1990,FALSE),0))</f>
        <v>0.23627289466876752</v>
      </c>
      <c r="D63" s="121">
        <f ca="1">MAX(0,IFERROR(VLOOKUP(MID(CELL("filename",$A$1),FIND("]",CELL("filename",$A$1))+1,255)&amp;$A63,_datainput!$A$1:$AE$345,4+D$1-1990,FALSE),0))</f>
        <v>0.24525269315158627</v>
      </c>
      <c r="E63" s="121">
        <f t="shared" ref="E63:F63" ca="1" si="123">D63-(D63-$G63)/($G$1-D$1)</f>
        <v>0.24366923356297232</v>
      </c>
      <c r="F63" s="121">
        <f t="shared" ca="1" si="123"/>
        <v>0.24208577397435838</v>
      </c>
      <c r="G63" s="111">
        <f ca="1">INDEX(OFFSET(_summary!$T$26,0,MATCH(MID(CELL("filename",$A$1),FIND("]",CELL("filename",$A$1))+1,255),_summary!$U$25:$AI$25,0),140,1),MATCH($A63,_summary!$U$26:$U$54,0))</f>
        <v>0.24050231438574443</v>
      </c>
      <c r="H63" s="112">
        <f t="shared" ref="H63:L63" ca="1" si="124">G63-5*(G63-$M63)/($M$1-G$1)</f>
        <v>0.21444789699395544</v>
      </c>
      <c r="I63" s="112">
        <f t="shared" ca="1" si="124"/>
        <v>0.18839347960216646</v>
      </c>
      <c r="J63" s="112">
        <f t="shared" ca="1" si="124"/>
        <v>0.16233906221037747</v>
      </c>
      <c r="K63" s="112">
        <f t="shared" ca="1" si="124"/>
        <v>0.13628464481858849</v>
      </c>
      <c r="L63" s="112">
        <f t="shared" ca="1" si="124"/>
        <v>0.11023022742679951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8.417581003501054E-2</v>
      </c>
    </row>
    <row r="64" spans="1:13" x14ac:dyDescent="0.3">
      <c r="A64" s="110" t="s">
        <v>28</v>
      </c>
      <c r="B64" s="110">
        <f t="shared" si="122"/>
        <v>3</v>
      </c>
      <c r="C64" s="121">
        <f ca="1">MAX(0,IFERROR(VLOOKUP(MID(CELL("filename",$A$1),FIND("]",CELL("filename",$A$1))+1,255)&amp;$A64,_datainput!$A$1:$AE$345,4+C$1-1990,FALSE),0))</f>
        <v>0.10033929171486948</v>
      </c>
      <c r="D64" s="121">
        <f ca="1">MAX(0,IFERROR(VLOOKUP(MID(CELL("filename",$A$1),FIND("]",CELL("filename",$A$1))+1,255)&amp;$A64,_datainput!$A$1:$AE$345,4+D$1-1990,FALSE),0))</f>
        <v>9.4032678717643481E-2</v>
      </c>
      <c r="E64" s="121">
        <f t="shared" ref="E64:F64" ca="1" si="125">D64-(D64-$G64)/($G$1-D$1)</f>
        <v>9.7409534235182657E-2</v>
      </c>
      <c r="F64" s="121">
        <f t="shared" ca="1" si="125"/>
        <v>0.10078638975272183</v>
      </c>
      <c r="G64" s="111">
        <f ca="1">INDEX(OFFSET(_summary!$T$26,0,MATCH(MID(CELL("filename",$A$1),FIND("]",CELL("filename",$A$1))+1,255),_summary!$U$25:$AI$25,0),140,1),MATCH($A64,_summary!$U$26:$U$54,0))</f>
        <v>0.10416324527026102</v>
      </c>
      <c r="H64" s="112">
        <f t="shared" ref="H64:L64" ca="1" si="126">G64-5*(G64-$M64)/($M$1-G$1)</f>
        <v>9.2878893699316081E-2</v>
      </c>
      <c r="I64" s="112">
        <f t="shared" ca="1" si="126"/>
        <v>8.1594542128371139E-2</v>
      </c>
      <c r="J64" s="112">
        <f t="shared" ca="1" si="126"/>
        <v>7.0310190557426197E-2</v>
      </c>
      <c r="K64" s="112">
        <f t="shared" ca="1" si="126"/>
        <v>5.9025838986481248E-2</v>
      </c>
      <c r="L64" s="112">
        <f t="shared" ca="1" si="126"/>
        <v>4.7741487415536299E-2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3.6457135844591357E-2</v>
      </c>
    </row>
    <row r="65" spans="1:13" x14ac:dyDescent="0.3">
      <c r="A65" s="110" t="s">
        <v>13</v>
      </c>
      <c r="B65" s="110">
        <f t="shared" si="122"/>
        <v>3</v>
      </c>
      <c r="C65" s="121">
        <f ca="1">MAX(0,IFERROR(VLOOKUP(MID(CELL("filename",$A$1),FIND("]",CELL("filename",$A$1))+1,255)&amp;$A65,_datainput!$A$1:$AE$345,4+C$1-1990,FALSE),0))</f>
        <v>0.35458091219712379</v>
      </c>
      <c r="D65" s="121">
        <f ca="1">MAX(0,IFERROR(VLOOKUP(MID(CELL("filename",$A$1),FIND("]",CELL("filename",$A$1))+1,255)&amp;$A65,_datainput!$A$1:$AE$345,4+D$1-1990,FALSE),0))</f>
        <v>0.35059866028301845</v>
      </c>
      <c r="E65" s="121">
        <f t="shared" ref="E65:F65" ca="1" si="127">D65-(D65-$G65)/($G$1-D$1)</f>
        <v>0.35315974313882353</v>
      </c>
      <c r="F65" s="121">
        <f t="shared" ca="1" si="127"/>
        <v>0.35572082599462862</v>
      </c>
      <c r="G65" s="111">
        <f ca="1">INDEX(OFFSET(_summary!$T$26,0,MATCH(MID(CELL("filename",$A$1),FIND("]",CELL("filename",$A$1))+1,255),_summary!$U$25:$AI$25,0),140,1),MATCH($A65,_summary!$U$26:$U$54,0))</f>
        <v>0.35828190885043365</v>
      </c>
      <c r="H65" s="112">
        <f t="shared" ref="H65:L65" ca="1" si="128">G65-5*(G65-$M65)/($M$1-G$1)</f>
        <v>0.31946803539163665</v>
      </c>
      <c r="I65" s="112">
        <f t="shared" ca="1" si="128"/>
        <v>0.28065416193283965</v>
      </c>
      <c r="J65" s="112">
        <f t="shared" ca="1" si="128"/>
        <v>0.24184028847404268</v>
      </c>
      <c r="K65" s="112">
        <f t="shared" ca="1" si="128"/>
        <v>0.20302641501524571</v>
      </c>
      <c r="L65" s="112">
        <f t="shared" ca="1" si="128"/>
        <v>0.16421254155644874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0.12539866809765177</v>
      </c>
    </row>
    <row r="66" spans="1:13" x14ac:dyDescent="0.3">
      <c r="A66" s="110" t="s">
        <v>17</v>
      </c>
      <c r="B66" s="110">
        <f t="shared" si="122"/>
        <v>3</v>
      </c>
      <c r="C66" s="121">
        <f ca="1">MAX(0,IFERROR(VLOOKUP(MID(CELL("filename",$A$1),FIND("]",CELL("filename",$A$1))+1,255)&amp;$A66,_datainput!$A$1:$AE$345,4+C$1-1990,FALSE),0))</f>
        <v>0.27800057156064634</v>
      </c>
      <c r="D66" s="121">
        <f ca="1">MAX(0,IFERROR(VLOOKUP(MID(CELL("filename",$A$1),FIND("]",CELL("filename",$A$1))+1,255)&amp;$A66,_datainput!$A$1:$AE$345,4+D$1-1990,FALSE),0))</f>
        <v>0.26695009527795277</v>
      </c>
      <c r="E66" s="121">
        <f t="shared" ref="E66:F66" ca="1" si="129">D66-(D66-$G66)/($G$1-D$1)</f>
        <v>0.27963946372385756</v>
      </c>
      <c r="F66" s="121">
        <f t="shared" ca="1" si="129"/>
        <v>0.29232883216976235</v>
      </c>
      <c r="G66" s="111">
        <f ca="1">INDEX(OFFSET(_summary!$T$26,0,MATCH(MID(CELL("filename",$A$1),FIND("]",CELL("filename",$A$1))+1,255),_summary!$U$25:$AI$25,0),140,1),MATCH($A66,_summary!$U$26:$U$54,0))</f>
        <v>0.30501820061566709</v>
      </c>
      <c r="H66" s="112">
        <f t="shared" ref="H66:L66" ca="1" si="130">G66-5*(G66-$M66)/($M$1-G$1)</f>
        <v>0.27197456221563648</v>
      </c>
      <c r="I66" s="112">
        <f t="shared" ca="1" si="130"/>
        <v>0.23893092381560588</v>
      </c>
      <c r="J66" s="112">
        <f t="shared" ca="1" si="130"/>
        <v>0.20588728541557527</v>
      </c>
      <c r="K66" s="112">
        <f t="shared" ca="1" si="130"/>
        <v>0.17284364701554467</v>
      </c>
      <c r="L66" s="112">
        <f t="shared" ca="1" si="130"/>
        <v>0.13980000861551406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0.10675637021548348</v>
      </c>
    </row>
    <row r="67" spans="1:13" x14ac:dyDescent="0.3">
      <c r="A67" s="110" t="s">
        <v>25</v>
      </c>
      <c r="B67" s="110">
        <f t="shared" si="122"/>
        <v>3</v>
      </c>
      <c r="C67" s="121">
        <f ca="1">MAX(0,IFERROR(VLOOKUP(MID(CELL("filename",$A$1),FIND("]",CELL("filename",$A$1))+1,255)&amp;$A67,_datainput!$A$1:$AE$345,4+C$1-1990,FALSE),0))</f>
        <v>0.11417738212675327</v>
      </c>
      <c r="D67" s="121">
        <f ca="1">MAX(0,IFERROR(VLOOKUP(MID(CELL("filename",$A$1),FIND("]",CELL("filename",$A$1))+1,255)&amp;$A67,_datainput!$A$1:$AE$345,4+D$1-1990,FALSE),0))</f>
        <v>0.10890313849062115</v>
      </c>
      <c r="E67" s="121">
        <f t="shared" ref="E67:F67" ca="1" si="131">D67-(D67-$G67)/($G$1-D$1)</f>
        <v>0.1068567812351555</v>
      </c>
      <c r="F67" s="121">
        <f t="shared" ca="1" si="131"/>
        <v>0.10481042397968987</v>
      </c>
      <c r="G67" s="111">
        <f ca="1">INDEX(OFFSET(_summary!$T$26,0,MATCH(MID(CELL("filename",$A$1),FIND("]",CELL("filename",$A$1))+1,255),_summary!$U$25:$AI$25,0),140,1),MATCH($A67,_summary!$U$26:$U$54,0))</f>
        <v>0.10276406672422422</v>
      </c>
      <c r="H67" s="112">
        <f t="shared" ref="H67:L67" ca="1" si="132">G67-5*(G67-$M67)/($M$1-G$1)</f>
        <v>9.1631292829099931E-2</v>
      </c>
      <c r="I67" s="112">
        <f t="shared" ca="1" si="132"/>
        <v>8.0498518933975638E-2</v>
      </c>
      <c r="J67" s="112">
        <f t="shared" ca="1" si="132"/>
        <v>6.9365745038851345E-2</v>
      </c>
      <c r="K67" s="112">
        <f t="shared" ca="1" si="132"/>
        <v>5.8232971143727053E-2</v>
      </c>
      <c r="L67" s="112">
        <f t="shared" ca="1" si="132"/>
        <v>4.710019724860276E-2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3.5967423353478474E-2</v>
      </c>
    </row>
    <row r="68" spans="1:13" x14ac:dyDescent="0.3">
      <c r="A68" s="110" t="s">
        <v>11</v>
      </c>
      <c r="B68" s="110">
        <f t="shared" si="122"/>
        <v>3</v>
      </c>
      <c r="C68" s="121">
        <f ca="1">MAX(0,IFERROR(VLOOKUP(MID(CELL("filename",$A$1),FIND("]",CELL("filename",$A$1))+1,255)&amp;$A68,_datainput!$A$1:$AE$345,4+C$1-1990,FALSE),0))</f>
        <v>9.4650368819110386E-3</v>
      </c>
      <c r="D68" s="121">
        <f ca="1">MAX(0,IFERROR(VLOOKUP(MID(CELL("filename",$A$1),FIND("]",CELL("filename",$A$1))+1,255)&amp;$A68,_datainput!$A$1:$AE$345,4+D$1-1990,FALSE),0))</f>
        <v>8.2100368199425951E-3</v>
      </c>
      <c r="E68" s="121">
        <f t="shared" ref="E68:F68" ca="1" si="133">D68-(D68-$G68)/($G$1-D$1)</f>
        <v>9.1048547262059729E-3</v>
      </c>
      <c r="F68" s="121">
        <f t="shared" ca="1" si="133"/>
        <v>9.9996726324693506E-3</v>
      </c>
      <c r="G68" s="111">
        <f ca="1">INDEX(OFFSET(_summary!$T$26,0,MATCH(MID(CELL("filename",$A$1),FIND("]",CELL("filename",$A$1))+1,255),_summary!$U$25:$AI$25,0),140,1),MATCH($A68,_summary!$U$26:$U$54,0))</f>
        <v>1.0894490538732728E-2</v>
      </c>
      <c r="H68" s="112">
        <f t="shared" ref="H68:L68" ca="1" si="134">G68-5*(G68-$M68)/($M$1-G$1)</f>
        <v>9.7142540637033502E-3</v>
      </c>
      <c r="I68" s="112">
        <f t="shared" ca="1" si="134"/>
        <v>8.5340175886739703E-3</v>
      </c>
      <c r="J68" s="112">
        <f t="shared" ca="1" si="134"/>
        <v>7.3537811136445913E-3</v>
      </c>
      <c r="K68" s="112">
        <f t="shared" ca="1" si="134"/>
        <v>6.1735446386152124E-3</v>
      </c>
      <c r="L68" s="112">
        <f t="shared" ca="1" si="134"/>
        <v>4.9933081635858334E-3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3.8130716885564548E-3</v>
      </c>
    </row>
    <row r="69" spans="1:13" x14ac:dyDescent="0.3">
      <c r="A69" s="110" t="s">
        <v>3</v>
      </c>
      <c r="B69" s="110">
        <f t="shared" si="122"/>
        <v>3</v>
      </c>
      <c r="C69" s="121">
        <f ca="1">MAX(0,IFERROR(VLOOKUP(MID(CELL("filename",$A$1),FIND("]",CELL("filename",$A$1))+1,255)&amp;$A69,_datainput!$A$1:$AE$345,4+C$1-1990,FALSE),0))</f>
        <v>0.36677973270785891</v>
      </c>
      <c r="D69" s="121">
        <f ca="1">MAX(0,IFERROR(VLOOKUP(MID(CELL("filename",$A$1),FIND("]",CELL("filename",$A$1))+1,255)&amp;$A69,_datainput!$A$1:$AE$345,4+D$1-1990,FALSE),0))</f>
        <v>0.36420104750619131</v>
      </c>
      <c r="E69" s="121">
        <f t="shared" ref="E69:F69" ca="1" si="135">D69-(D69-$G69)/($G$1-D$1)</f>
        <v>0.36894572669314191</v>
      </c>
      <c r="F69" s="121">
        <f t="shared" ca="1" si="135"/>
        <v>0.3736904058800925</v>
      </c>
      <c r="G69" s="111">
        <f ca="1">INDEX(OFFSET(_summary!$T$26,0,MATCH(MID(CELL("filename",$A$1),FIND("]",CELL("filename",$A$1))+1,255),_summary!$U$25:$AI$25,0),140,1),MATCH($A69,_summary!$U$26:$U$54,0))</f>
        <v>0.3784350850670431</v>
      </c>
      <c r="H69" s="112">
        <f t="shared" ref="H69:L69" ca="1" si="136">G69-5*(G69-$M69)/($M$1-G$1)</f>
        <v>0.33743795085144679</v>
      </c>
      <c r="I69" s="112">
        <f t="shared" ca="1" si="136"/>
        <v>0.29644081663585042</v>
      </c>
      <c r="J69" s="112">
        <f t="shared" ca="1" si="136"/>
        <v>0.25544368242025406</v>
      </c>
      <c r="K69" s="112">
        <f t="shared" ca="1" si="136"/>
        <v>0.21444654820465772</v>
      </c>
      <c r="L69" s="112">
        <f t="shared" ca="1" si="136"/>
        <v>0.17344941398906139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0.13245227977346508</v>
      </c>
    </row>
    <row r="70" spans="1:13" x14ac:dyDescent="0.3">
      <c r="A70" s="110" t="s">
        <v>2</v>
      </c>
      <c r="B70" s="110">
        <f t="shared" si="122"/>
        <v>3</v>
      </c>
      <c r="C70" s="121">
        <f ca="1">MAX(0,IFERROR(VLOOKUP(MID(CELL("filename",$A$1),FIND("]",CELL("filename",$A$1))+1,255)&amp;$A70,_datainput!$A$1:$AE$345,4+C$1-1990,FALSE),0))</f>
        <v>0.50220983987211187</v>
      </c>
      <c r="D70" s="121">
        <f ca="1">MAX(0,IFERROR(VLOOKUP(MID(CELL("filename",$A$1),FIND("]",CELL("filename",$A$1))+1,255)&amp;$A70,_datainput!$A$1:$AE$345,4+D$1-1990,FALSE),0))</f>
        <v>0.48548963422890229</v>
      </c>
      <c r="E70" s="121">
        <f t="shared" ref="E70:F70" ca="1" si="137">D70-(D70-$G70)/($G$1-D$1)</f>
        <v>0.48172355142272111</v>
      </c>
      <c r="F70" s="121">
        <f t="shared" ca="1" si="137"/>
        <v>0.47795746861653998</v>
      </c>
      <c r="G70" s="111">
        <f ca="1">INDEX(OFFSET(_summary!$T$26,0,MATCH(MID(CELL("filename",$A$1),FIND("]",CELL("filename",$A$1))+1,255),_summary!$U$25:$AI$25,0),140,1),MATCH($A70,_summary!$U$26:$U$54,0))</f>
        <v>0.4741913858103588</v>
      </c>
      <c r="H70" s="112">
        <f t="shared" ref="H70:L70" ca="1" si="138">G70-5*(G70-$M70)/($M$1-G$1)</f>
        <v>0.42282065234756994</v>
      </c>
      <c r="I70" s="112">
        <f t="shared" ca="1" si="138"/>
        <v>0.37144991888478107</v>
      </c>
      <c r="J70" s="112">
        <f t="shared" ca="1" si="138"/>
        <v>0.32007918542199221</v>
      </c>
      <c r="K70" s="112">
        <f t="shared" ca="1" si="138"/>
        <v>0.26870845195920334</v>
      </c>
      <c r="L70" s="112">
        <f t="shared" ca="1" si="138"/>
        <v>0.21733771849641445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0.16596698503362556</v>
      </c>
    </row>
    <row r="71" spans="1:13" x14ac:dyDescent="0.3">
      <c r="A71" s="110" t="s">
        <v>16</v>
      </c>
      <c r="B71" s="110">
        <f t="shared" si="122"/>
        <v>3</v>
      </c>
      <c r="C71" s="121">
        <f ca="1">MAX(0,IFERROR(VLOOKUP(MID(CELL("filename",$A$1),FIND("]",CELL("filename",$A$1))+1,255)&amp;$A71,_datainput!$A$1:$AE$345,4+C$1-1990,FALSE),0))</f>
        <v>0.10259588424210786</v>
      </c>
      <c r="D71" s="121">
        <f ca="1">MAX(0,IFERROR(VLOOKUP(MID(CELL("filename",$A$1),FIND("]",CELL("filename",$A$1))+1,255)&amp;$A71,_datainput!$A$1:$AE$345,4+D$1-1990,FALSE),0))</f>
        <v>0.10915930970377019</v>
      </c>
      <c r="E71" s="121">
        <f t="shared" ref="E71:F71" ca="1" si="139">D71-(D71-$G71)/($G$1-D$1)</f>
        <v>9.7941466789673984E-2</v>
      </c>
      <c r="F71" s="121">
        <f t="shared" ca="1" si="139"/>
        <v>8.6723623875577777E-2</v>
      </c>
      <c r="G71" s="111">
        <f ca="1">INDEX(OFFSET(_summary!$T$26,0,MATCH(MID(CELL("filename",$A$1),FIND("]",CELL("filename",$A$1))+1,255),_summary!$U$25:$AI$25,0),140,1),MATCH($A71,_summary!$U$26:$U$54,0))</f>
        <v>7.5505780961481583E-2</v>
      </c>
      <c r="H71" s="112">
        <f t="shared" ref="H71:L71" ca="1" si="140">G71-5*(G71-$M71)/($M$1-G$1)</f>
        <v>6.7325988023987746E-2</v>
      </c>
      <c r="I71" s="112">
        <f t="shared" ca="1" si="140"/>
        <v>5.9146195086493908E-2</v>
      </c>
      <c r="J71" s="112">
        <f t="shared" ca="1" si="140"/>
        <v>5.096640214900007E-2</v>
      </c>
      <c r="K71" s="112">
        <f t="shared" ca="1" si="140"/>
        <v>4.2786609211506232E-2</v>
      </c>
      <c r="L71" s="112">
        <f t="shared" ca="1" si="140"/>
        <v>3.4606816274012395E-2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2.6427023336518553E-2</v>
      </c>
    </row>
    <row r="72" spans="1:13" x14ac:dyDescent="0.3">
      <c r="A72" s="110" t="s">
        <v>15</v>
      </c>
      <c r="B72" s="110">
        <f t="shared" si="122"/>
        <v>3</v>
      </c>
      <c r="C72" s="121">
        <f ca="1">MAX(0,IFERROR(VLOOKUP(MID(CELL("filename",$A$1),FIND("]",CELL("filename",$A$1))+1,255)&amp;$A72,_datainput!$A$1:$AE$345,4+C$1-1990,FALSE),0))</f>
        <v>0.54263731220026212</v>
      </c>
      <c r="D72" s="121">
        <f ca="1">MAX(0,IFERROR(VLOOKUP(MID(CELL("filename",$A$1),FIND("]",CELL("filename",$A$1))+1,255)&amp;$A72,_datainput!$A$1:$AE$345,4+D$1-1990,FALSE),0))</f>
        <v>0.56572838707034545</v>
      </c>
      <c r="E72" s="121">
        <f t="shared" ref="E72:F72" ca="1" si="141">D72-(D72-$G72)/($G$1-D$1)</f>
        <v>0.53733236647529248</v>
      </c>
      <c r="F72" s="121">
        <f t="shared" ca="1" si="141"/>
        <v>0.5089363458802395</v>
      </c>
      <c r="G72" s="111">
        <f ca="1">INDEX(OFFSET(_summary!$T$26,0,MATCH(MID(CELL("filename",$A$1),FIND("]",CELL("filename",$A$1))+1,255),_summary!$U$25:$AI$25,0),140,1),MATCH($A72,_summary!$U$26:$U$54,0))</f>
        <v>0.48054032528518653</v>
      </c>
      <c r="H72" s="112">
        <f t="shared" ref="H72:L72" ca="1" si="142">G72-5*(G72-$M72)/($M$1-G$1)</f>
        <v>0.42848179004595799</v>
      </c>
      <c r="I72" s="112">
        <f t="shared" ca="1" si="142"/>
        <v>0.37642325480672945</v>
      </c>
      <c r="J72" s="112">
        <f t="shared" ca="1" si="142"/>
        <v>0.3243647195675009</v>
      </c>
      <c r="K72" s="112">
        <f t="shared" ca="1" si="142"/>
        <v>0.27230618432827236</v>
      </c>
      <c r="L72" s="112">
        <f t="shared" ca="1" si="142"/>
        <v>0.22024764908904382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0.16818911384981527</v>
      </c>
    </row>
    <row r="73" spans="1:13" x14ac:dyDescent="0.3">
      <c r="A73" s="110" t="s">
        <v>18</v>
      </c>
      <c r="B73" s="110">
        <f t="shared" si="122"/>
        <v>3</v>
      </c>
      <c r="C73" s="121">
        <f ca="1">MAX(0,IFERROR(VLOOKUP(MID(CELL("filename",$A$1),FIND("]",CELL("filename",$A$1))+1,255)&amp;$A73,_datainput!$A$1:$AE$345,4+C$1-1990,FALSE),0))</f>
        <v>0.24553938792904326</v>
      </c>
      <c r="D73" s="121">
        <f ca="1">MAX(0,IFERROR(VLOOKUP(MID(CELL("filename",$A$1),FIND("]",CELL("filename",$A$1))+1,255)&amp;$A73,_datainput!$A$1:$AE$345,4+D$1-1990,FALSE),0))</f>
        <v>0.25357510744356565</v>
      </c>
      <c r="E73" s="121">
        <f t="shared" ref="E73:F73" ca="1" si="143">D73-(D73-$G73)/($G$1-D$1)</f>
        <v>0.25578444814047718</v>
      </c>
      <c r="F73" s="121">
        <f t="shared" ca="1" si="143"/>
        <v>0.25799378883738866</v>
      </c>
      <c r="G73" s="111">
        <f ca="1">INDEX(OFFSET(_summary!$T$26,0,MATCH(MID(CELL("filename",$A$1),FIND("]",CELL("filename",$A$1))+1,255),_summary!$U$25:$AI$25,0),140,1),MATCH($A73,_summary!$U$26:$U$54,0))</f>
        <v>0.26020312953430019</v>
      </c>
      <c r="H73" s="112">
        <f t="shared" ref="H73:L73" ca="1" si="144">G73-5*(G73-$M73)/($M$1-G$1)</f>
        <v>0.23201445716808433</v>
      </c>
      <c r="I73" s="112">
        <f t="shared" ca="1" si="144"/>
        <v>0.20382578480186847</v>
      </c>
      <c r="J73" s="112">
        <f t="shared" ca="1" si="144"/>
        <v>0.17563711243565261</v>
      </c>
      <c r="K73" s="112">
        <f t="shared" ca="1" si="144"/>
        <v>0.14744844006943675</v>
      </c>
      <c r="L73" s="112">
        <f t="shared" ca="1" si="144"/>
        <v>0.11925976770322091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9.1071095337005067E-2</v>
      </c>
    </row>
    <row r="74" spans="1:13" x14ac:dyDescent="0.3">
      <c r="A74" s="110" t="s">
        <v>5</v>
      </c>
      <c r="B74" s="110">
        <f t="shared" si="122"/>
        <v>3</v>
      </c>
      <c r="C74" s="121">
        <f ca="1">MAX(0,IFERROR(VLOOKUP(MID(CELL("filename",$A$1),FIND("]",CELL("filename",$A$1))+1,255)&amp;$A74,_datainput!$A$1:$AE$345,4+C$1-1990,FALSE),0))</f>
        <v>0.65769016872497688</v>
      </c>
      <c r="D74" s="121">
        <f ca="1">MAX(0,IFERROR(VLOOKUP(MID(CELL("filename",$A$1),FIND("]",CELL("filename",$A$1))+1,255)&amp;$A74,_datainput!$A$1:$AE$345,4+D$1-1990,FALSE),0))</f>
        <v>0.64719177181383691</v>
      </c>
      <c r="E74" s="121">
        <f t="shared" ref="E74:F74" ca="1" si="145">D74-(D74-$G74)/($G$1-D$1)</f>
        <v>0.6486566104744973</v>
      </c>
      <c r="F74" s="121">
        <f t="shared" ca="1" si="145"/>
        <v>0.65012144913515768</v>
      </c>
      <c r="G74" s="111">
        <f ca="1">INDEX(OFFSET(_summary!$T$26,0,MATCH(MID(CELL("filename",$A$1),FIND("]",CELL("filename",$A$1))+1,255),_summary!$U$25:$AI$25,0),140,1),MATCH($A74,_summary!$U$26:$U$54,0))</f>
        <v>0.65158628779581818</v>
      </c>
      <c r="H74" s="112">
        <f t="shared" ref="H74:L74" ca="1" si="146">G74-5*(G74-$M74)/($M$1-G$1)</f>
        <v>0.58099777328460456</v>
      </c>
      <c r="I74" s="112">
        <f t="shared" ca="1" si="146"/>
        <v>0.51040925877339094</v>
      </c>
      <c r="J74" s="112">
        <f t="shared" ca="1" si="146"/>
        <v>0.43982074426217732</v>
      </c>
      <c r="K74" s="112">
        <f t="shared" ca="1" si="146"/>
        <v>0.36923222975096365</v>
      </c>
      <c r="L74" s="112">
        <f t="shared" ca="1" si="146"/>
        <v>0.29864371523974997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0.22805520072853636</v>
      </c>
    </row>
    <row r="75" spans="1:13" x14ac:dyDescent="0.3">
      <c r="A75" s="110" t="s">
        <v>23</v>
      </c>
      <c r="B75" s="110">
        <f t="shared" si="122"/>
        <v>3</v>
      </c>
      <c r="C75" s="121">
        <f ca="1">MAX(0,IFERROR(VLOOKUP(MID(CELL("filename",$A$1),FIND("]",CELL("filename",$A$1))+1,255)&amp;$A75,_datainput!$A$1:$AE$345,4+C$1-1990,FALSE),0))</f>
        <v>0.16066680676471207</v>
      </c>
      <c r="D75" s="121">
        <f ca="1">MAX(0,IFERROR(VLOOKUP(MID(CELL("filename",$A$1),FIND("]",CELL("filename",$A$1))+1,255)&amp;$A75,_datainput!$A$1:$AE$345,4+D$1-1990,FALSE),0))</f>
        <v>0.15243738482567185</v>
      </c>
      <c r="E75" s="121">
        <f t="shared" ref="E75:F75" ca="1" si="147">D75-(D75-$G75)/($G$1-D$1)</f>
        <v>0.14506975934695948</v>
      </c>
      <c r="F75" s="121">
        <f t="shared" ca="1" si="147"/>
        <v>0.13770213386824715</v>
      </c>
      <c r="G75" s="111">
        <f ca="1">INDEX(OFFSET(_summary!$T$26,0,MATCH(MID(CELL("filename",$A$1),FIND("]",CELL("filename",$A$1))+1,255),_summary!$U$25:$AI$25,0),140,1),MATCH($A75,_summary!$U$26:$U$54,0))</f>
        <v>0.13033450838953478</v>
      </c>
      <c r="H75" s="112">
        <f t="shared" ref="H75:L75" ca="1" si="148">G75-5*(G75-$M75)/($M$1-G$1)</f>
        <v>0.11621493664733518</v>
      </c>
      <c r="I75" s="112">
        <f t="shared" ca="1" si="148"/>
        <v>0.10209536490513557</v>
      </c>
      <c r="J75" s="112">
        <f t="shared" ca="1" si="148"/>
        <v>8.7975793162935967E-2</v>
      </c>
      <c r="K75" s="112">
        <f t="shared" ca="1" si="148"/>
        <v>7.3856221420736362E-2</v>
      </c>
      <c r="L75" s="112">
        <f t="shared" ca="1" si="148"/>
        <v>5.9736649678536771E-2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4.5617077936337173E-2</v>
      </c>
    </row>
    <row r="76" spans="1:13" x14ac:dyDescent="0.3">
      <c r="A76" s="110" t="s">
        <v>24</v>
      </c>
      <c r="B76" s="110">
        <f t="shared" si="122"/>
        <v>3</v>
      </c>
      <c r="C76" s="121">
        <f ca="1">MAX(0,IFERROR(VLOOKUP(MID(CELL("filename",$A$1),FIND("]",CELL("filename",$A$1))+1,255)&amp;$A76,_datainput!$A$1:$AE$345,4+C$1-1990,FALSE),0))</f>
        <v>0.17705910957656537</v>
      </c>
      <c r="D76" s="121">
        <f ca="1">MAX(0,IFERROR(VLOOKUP(MID(CELL("filename",$A$1),FIND("]",CELL("filename",$A$1))+1,255)&amp;$A76,_datainput!$A$1:$AE$345,4+D$1-1990,FALSE),0))</f>
        <v>0.18607363138758401</v>
      </c>
      <c r="E76" s="121">
        <f t="shared" ref="E76:F76" ca="1" si="149">D76-(D76-$G76)/($G$1-D$1)</f>
        <v>0.1726259187073399</v>
      </c>
      <c r="F76" s="121">
        <f t="shared" ca="1" si="149"/>
        <v>0.15917820602709581</v>
      </c>
      <c r="G76" s="111">
        <f ca="1">INDEX(OFFSET(_summary!$T$26,0,MATCH(MID(CELL("filename",$A$1),FIND("]",CELL("filename",$A$1))+1,255),_summary!$U$25:$AI$25,0),140,1),MATCH($A76,_summary!$U$26:$U$54,0))</f>
        <v>0.1457304933468517</v>
      </c>
      <c r="H76" s="112">
        <f t="shared" ref="H76:L76" ca="1" si="150">G76-5*(G76-$M76)/($M$1-G$1)</f>
        <v>0.12994302323427609</v>
      </c>
      <c r="I76" s="112">
        <f t="shared" ca="1" si="150"/>
        <v>0.11415555312170049</v>
      </c>
      <c r="J76" s="112">
        <f t="shared" ca="1" si="150"/>
        <v>9.836808300912489E-2</v>
      </c>
      <c r="K76" s="112">
        <f t="shared" ca="1" si="150"/>
        <v>8.2580612896549291E-2</v>
      </c>
      <c r="L76" s="112">
        <f t="shared" ca="1" si="150"/>
        <v>6.6793142783973691E-2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5.1005672671398092E-2</v>
      </c>
    </row>
    <row r="77" spans="1:13" x14ac:dyDescent="0.3">
      <c r="A77" s="110" t="s">
        <v>27</v>
      </c>
      <c r="B77" s="110">
        <f t="shared" si="122"/>
        <v>3</v>
      </c>
      <c r="C77" s="121">
        <f ca="1">MAX(0,IFERROR(VLOOKUP(MID(CELL("filename",$A$1),FIND("]",CELL("filename",$A$1))+1,255)&amp;$A77,_datainput!$A$1:$AE$345,4+C$1-1990,FALSE),0))</f>
        <v>0.49987926107417413</v>
      </c>
      <c r="D77" s="121">
        <f ca="1">MAX(0,IFERROR(VLOOKUP(MID(CELL("filename",$A$1),FIND("]",CELL("filename",$A$1))+1,255)&amp;$A77,_datainput!$A$1:$AE$345,4+D$1-1990,FALSE),0))</f>
        <v>0.50758933138956264</v>
      </c>
      <c r="E77" s="121">
        <f t="shared" ref="E77:F77" ca="1" si="151">D77-(D77-$G77)/($G$1-D$1)</f>
        <v>0.49293610319292869</v>
      </c>
      <c r="F77" s="121">
        <f t="shared" ca="1" si="151"/>
        <v>0.47828287499629474</v>
      </c>
      <c r="G77" s="111">
        <f ca="1">INDEX(OFFSET(_summary!$T$26,0,MATCH(MID(CELL("filename",$A$1),FIND("]",CELL("filename",$A$1))+1,255),_summary!$U$25:$AI$25,0),140,1),MATCH($A77,_summary!$U$26:$U$54,0))</f>
        <v>0.46362964679966079</v>
      </c>
      <c r="H77" s="112">
        <f t="shared" ref="H77:L77" ca="1" si="152">G77-5*(G77-$M77)/($M$1-G$1)</f>
        <v>0.41340310172969752</v>
      </c>
      <c r="I77" s="112">
        <f t="shared" ca="1" si="152"/>
        <v>0.36317655665973425</v>
      </c>
      <c r="J77" s="112">
        <f t="shared" ca="1" si="152"/>
        <v>0.31295001158977098</v>
      </c>
      <c r="K77" s="112">
        <f t="shared" ca="1" si="152"/>
        <v>0.26272346651980771</v>
      </c>
      <c r="L77" s="112">
        <f t="shared" ca="1" si="152"/>
        <v>0.2124969214498445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0.16227037637988126</v>
      </c>
    </row>
    <row r="78" spans="1:13" x14ac:dyDescent="0.3">
      <c r="A78" s="110" t="s">
        <v>29</v>
      </c>
      <c r="B78" s="110">
        <f t="shared" si="122"/>
        <v>3</v>
      </c>
      <c r="C78" s="121">
        <f ca="1">MAX(0,IFERROR(VLOOKUP(MID(CELL("filename",$A$1),FIND("]",CELL("filename",$A$1))+1,255)&amp;$A78,_datainput!$A$1:$AE$345,4+C$1-1990,FALSE),0))</f>
        <v>0.57467877150531943</v>
      </c>
      <c r="D78" s="121">
        <f ca="1">MAX(0,IFERROR(VLOOKUP(MID(CELL("filename",$A$1),FIND("]",CELL("filename",$A$1))+1,255)&amp;$A78,_datainput!$A$1:$AE$345,4+D$1-1990,FALSE),0))</f>
        <v>0.49062635312299502</v>
      </c>
      <c r="E78" s="121">
        <f t="shared" ref="E78:F78" ca="1" si="153">D78-(D78-$G78)/($G$1-D$1)</f>
        <v>0.51107016153392482</v>
      </c>
      <c r="F78" s="121">
        <f t="shared" ca="1" si="153"/>
        <v>0.53151396994485456</v>
      </c>
      <c r="G78" s="111">
        <f ca="1">INDEX(OFFSET(_summary!$T$26,0,MATCH(MID(CELL("filename",$A$1),FIND("]",CELL("filename",$A$1))+1,255),_summary!$U$25:$AI$25,0),140,1),MATCH($A78,_summary!$U$26:$U$54,0))</f>
        <v>0.5519577783557843</v>
      </c>
      <c r="H78" s="112">
        <f t="shared" ref="H78:L78" ca="1" si="154">G78-5*(G78-$M78)/($M$1-G$1)</f>
        <v>0.49216235236724099</v>
      </c>
      <c r="I78" s="112">
        <f t="shared" ca="1" si="154"/>
        <v>0.43236692637869767</v>
      </c>
      <c r="J78" s="112">
        <f t="shared" ca="1" si="154"/>
        <v>0.37257150039015435</v>
      </c>
      <c r="K78" s="112">
        <f t="shared" ca="1" si="154"/>
        <v>0.31277607440161104</v>
      </c>
      <c r="L78" s="112">
        <f t="shared" ca="1" si="154"/>
        <v>0.25298064841306778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0.19318522242452449</v>
      </c>
    </row>
    <row r="79" spans="1:13" x14ac:dyDescent="0.3">
      <c r="A79" s="110" t="s">
        <v>8</v>
      </c>
      <c r="B79" s="110">
        <f t="shared" si="122"/>
        <v>3</v>
      </c>
      <c r="C79" s="121">
        <f ca="1">MAX(0,IFERROR(VLOOKUP(MID(CELL("filename",$A$1),FIND("]",CELL("filename",$A$1))+1,255)&amp;$A79,_datainput!$A$1:$AE$345,4+C$1-1990,FALSE),0))</f>
        <v>0.87549372133878678</v>
      </c>
      <c r="D79" s="121">
        <f ca="1">MAX(0,IFERROR(VLOOKUP(MID(CELL("filename",$A$1),FIND("]",CELL("filename",$A$1))+1,255)&amp;$A79,_datainput!$A$1:$AE$345,4+D$1-1990,FALSE),0))</f>
        <v>0.86951637330399212</v>
      </c>
      <c r="E79" s="121">
        <f t="shared" ref="E79:F79" ca="1" si="155">D79-(D79-$G79)/($G$1-D$1)</f>
        <v>0.88025021938906678</v>
      </c>
      <c r="F79" s="121">
        <f t="shared" ca="1" si="155"/>
        <v>0.89098406547414144</v>
      </c>
      <c r="G79" s="111">
        <f ca="1">INDEX(OFFSET(_summary!$T$26,0,MATCH(MID(CELL("filename",$A$1),FIND("]",CELL("filename",$A$1))+1,255),_summary!$U$25:$AI$25,0),140,1),MATCH($A79,_summary!$U$26:$U$54,0))</f>
        <v>0.90171791155921599</v>
      </c>
      <c r="H79" s="112">
        <f t="shared" ref="H79:L79" ca="1" si="156">G79-5*(G79-$M79)/($M$1-G$1)</f>
        <v>0.8040318044736342</v>
      </c>
      <c r="I79" s="112">
        <f t="shared" ca="1" si="156"/>
        <v>0.70634569738805242</v>
      </c>
      <c r="J79" s="112">
        <f t="shared" ca="1" si="156"/>
        <v>0.60865959030247074</v>
      </c>
      <c r="K79" s="112">
        <f t="shared" ca="1" si="156"/>
        <v>0.51097348321688907</v>
      </c>
      <c r="L79" s="112">
        <f t="shared" ca="1" si="156"/>
        <v>0.41328737613130728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0.31560126904572555</v>
      </c>
    </row>
    <row r="80" spans="1:13" x14ac:dyDescent="0.3">
      <c r="A80" s="110" t="s">
        <v>6</v>
      </c>
      <c r="B80" s="110">
        <f t="shared" si="122"/>
        <v>3</v>
      </c>
      <c r="C80" s="121">
        <f ca="1">MAX(0,IFERROR(VLOOKUP(MID(CELL("filename",$A$1),FIND("]",CELL("filename",$A$1))+1,255)&amp;$A80,_datainput!$A$1:$AE$345,4+C$1-1990,FALSE),0))</f>
        <v>0.24654662749128523</v>
      </c>
      <c r="D80" s="121">
        <f ca="1">MAX(0,IFERROR(VLOOKUP(MID(CELL("filename",$A$1),FIND("]",CELL("filename",$A$1))+1,255)&amp;$A80,_datainput!$A$1:$AE$345,4+D$1-1990,FALSE),0))</f>
        <v>0.2559349607854004</v>
      </c>
      <c r="E80" s="121">
        <f t="shared" ref="E80:F80" ca="1" si="157">D80-(D80-$G80)/($G$1-D$1)</f>
        <v>0.25037150163075117</v>
      </c>
      <c r="F80" s="121">
        <f t="shared" ca="1" si="157"/>
        <v>0.24480804247610194</v>
      </c>
      <c r="G80" s="111">
        <f ca="1">INDEX(OFFSET(_summary!$T$26,0,MATCH(MID(CELL("filename",$A$1),FIND("]",CELL("filename",$A$1))+1,255),_summary!$U$25:$AI$25,0),140,1),MATCH($A80,_summary!$U$26:$U$54,0))</f>
        <v>0.23924458332145268</v>
      </c>
      <c r="H80" s="112">
        <f t="shared" ref="H80:L80" ca="1" si="158">G80-5*(G80-$M80)/($M$1-G$1)</f>
        <v>0.21332642012829531</v>
      </c>
      <c r="I80" s="112">
        <f t="shared" ca="1" si="158"/>
        <v>0.18740825693513793</v>
      </c>
      <c r="J80" s="112">
        <f t="shared" ca="1" si="158"/>
        <v>0.16149009374198056</v>
      </c>
      <c r="K80" s="112">
        <f t="shared" ca="1" si="158"/>
        <v>0.13557193054882319</v>
      </c>
      <c r="L80" s="112">
        <f t="shared" ca="1" si="158"/>
        <v>0.10965376735566582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8.3735604162508429E-2</v>
      </c>
    </row>
    <row r="81" spans="1:13" x14ac:dyDescent="0.3">
      <c r="A81" s="110" t="s">
        <v>21</v>
      </c>
      <c r="B81" s="110">
        <f t="shared" si="122"/>
        <v>3</v>
      </c>
      <c r="C81" s="121">
        <f ca="1">MAX(0,IFERROR(VLOOKUP(MID(CELL("filename",$A$1),FIND("]",CELL("filename",$A$1))+1,255)&amp;$A81,_datainput!$A$1:$AE$345,4+C$1-1990,FALSE),0))</f>
        <v>0.17376711579608162</v>
      </c>
      <c r="D81" s="121">
        <f ca="1">MAX(0,IFERROR(VLOOKUP(MID(CELL("filename",$A$1),FIND("]",CELL("filename",$A$1))+1,255)&amp;$A81,_datainput!$A$1:$AE$345,4+D$1-1990,FALSE),0))</f>
        <v>0.17636991999061599</v>
      </c>
      <c r="E81" s="121">
        <f t="shared" ref="E81:F81" ca="1" si="159">D81-(D81-$G81)/($G$1-D$1)</f>
        <v>0.17438373180727881</v>
      </c>
      <c r="F81" s="121">
        <f t="shared" ca="1" si="159"/>
        <v>0.17239754362394166</v>
      </c>
      <c r="G81" s="111">
        <f ca="1">INDEX(OFFSET(_summary!$T$26,0,MATCH(MID(CELL("filename",$A$1),FIND("]",CELL("filename",$A$1))+1,255),_summary!$U$25:$AI$25,0),140,1),MATCH($A81,_summary!$U$26:$U$54,0))</f>
        <v>0.17041135544060448</v>
      </c>
      <c r="H81" s="112">
        <f t="shared" ref="H81:L81" ca="1" si="160">G81-5*(G81-$M81)/($M$1-G$1)</f>
        <v>0.15195012526787233</v>
      </c>
      <c r="I81" s="112">
        <f t="shared" ca="1" si="160"/>
        <v>0.13348889509514017</v>
      </c>
      <c r="J81" s="112">
        <f t="shared" ca="1" si="160"/>
        <v>0.11502766492240801</v>
      </c>
      <c r="K81" s="112">
        <f t="shared" ca="1" si="160"/>
        <v>9.6566434749675856E-2</v>
      </c>
      <c r="L81" s="112">
        <f t="shared" ca="1" si="160"/>
        <v>7.8105204576943713E-2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5.9643974404211562E-2</v>
      </c>
    </row>
    <row r="82" spans="1:13" x14ac:dyDescent="0.3">
      <c r="A82" s="110" t="s">
        <v>10</v>
      </c>
      <c r="B82" s="110">
        <f t="shared" si="122"/>
        <v>3</v>
      </c>
      <c r="C82" s="121">
        <f ca="1">MAX(0,IFERROR(VLOOKUP(MID(CELL("filename",$A$1),FIND("]",CELL("filename",$A$1))+1,255)&amp;$A82,_datainput!$A$1:$AE$345,4+C$1-1990,FALSE),0))</f>
        <v>0.39898645104259822</v>
      </c>
      <c r="D82" s="121">
        <f ca="1">MAX(0,IFERROR(VLOOKUP(MID(CELL("filename",$A$1),FIND("]",CELL("filename",$A$1))+1,255)&amp;$A82,_datainput!$A$1:$AE$345,4+D$1-1990,FALSE),0))</f>
        <v>0.4097872262765313</v>
      </c>
      <c r="E82" s="121">
        <f t="shared" ref="E82:F82" ca="1" si="161">D82-(D82-$G82)/($G$1-D$1)</f>
        <v>0.41090668394572849</v>
      </c>
      <c r="F82" s="121">
        <f t="shared" ca="1" si="161"/>
        <v>0.41202614161492568</v>
      </c>
      <c r="G82" s="111">
        <f ca="1">INDEX(OFFSET(_summary!$T$26,0,MATCH(MID(CELL("filename",$A$1),FIND("]",CELL("filename",$A$1))+1,255),_summary!$U$25:$AI$25,0),140,1),MATCH($A82,_summary!$U$26:$U$54,0))</f>
        <v>0.41314559928412281</v>
      </c>
      <c r="H82" s="112">
        <f t="shared" ref="H82:L82" ca="1" si="162">G82-5*(G82-$M82)/($M$1-G$1)</f>
        <v>0.36838815936167618</v>
      </c>
      <c r="I82" s="112">
        <f t="shared" ca="1" si="162"/>
        <v>0.32363071943922955</v>
      </c>
      <c r="J82" s="112">
        <f t="shared" ca="1" si="162"/>
        <v>0.27887327951678292</v>
      </c>
      <c r="K82" s="112">
        <f t="shared" ca="1" si="162"/>
        <v>0.23411583959433629</v>
      </c>
      <c r="L82" s="112">
        <f t="shared" ca="1" si="162"/>
        <v>0.18935839967188964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0.14460095974944298</v>
      </c>
    </row>
    <row r="83" spans="1:13" x14ac:dyDescent="0.3">
      <c r="A83" s="110" t="s">
        <v>20</v>
      </c>
      <c r="B83" s="110">
        <f t="shared" si="122"/>
        <v>3</v>
      </c>
      <c r="C83" s="121">
        <f ca="1">MAX(0,IFERROR(VLOOKUP(MID(CELL("filename",$A$1),FIND("]",CELL("filename",$A$1))+1,255)&amp;$A83,_datainput!$A$1:$AE$345,4+C$1-1990,FALSE),0))</f>
        <v>0.83963107105221457</v>
      </c>
      <c r="D83" s="121">
        <f ca="1">MAX(0,IFERROR(VLOOKUP(MID(CELL("filename",$A$1),FIND("]",CELL("filename",$A$1))+1,255)&amp;$A83,_datainput!$A$1:$AE$345,4+D$1-1990,FALSE),0))</f>
        <v>0.84561576672912453</v>
      </c>
      <c r="E83" s="121">
        <f t="shared" ref="E83:F83" ca="1" si="163">D83-(D83-$G83)/($G$1-D$1)</f>
        <v>0.84742485570247239</v>
      </c>
      <c r="F83" s="121">
        <f t="shared" ca="1" si="163"/>
        <v>0.84923394467582025</v>
      </c>
      <c r="G83" s="111">
        <f ca="1">INDEX(OFFSET(_summary!$T$26,0,MATCH(MID(CELL("filename",$A$1),FIND("]",CELL("filename",$A$1))+1,255),_summary!$U$25:$AI$25,0),140,1),MATCH($A83,_summary!$U$26:$U$54,0))</f>
        <v>0.85104303364916811</v>
      </c>
      <c r="H83" s="112">
        <f t="shared" ref="H83:L83" ca="1" si="164">G83-5*(G83-$M83)/($M$1-G$1)</f>
        <v>0.75884670500384155</v>
      </c>
      <c r="I83" s="112">
        <f t="shared" ca="1" si="164"/>
        <v>0.66665037635851498</v>
      </c>
      <c r="J83" s="112">
        <f t="shared" ca="1" si="164"/>
        <v>0.57445404771318842</v>
      </c>
      <c r="K83" s="112">
        <f t="shared" ca="1" si="164"/>
        <v>0.48225771906786191</v>
      </c>
      <c r="L83" s="112">
        <f t="shared" ca="1" si="164"/>
        <v>0.3900613904225354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0.29786506177720884</v>
      </c>
    </row>
    <row r="84" spans="1:13" x14ac:dyDescent="0.3">
      <c r="A84" s="110" t="s">
        <v>26</v>
      </c>
      <c r="B84" s="110">
        <f t="shared" si="122"/>
        <v>3</v>
      </c>
      <c r="C84" s="121">
        <f ca="1">MAX(0,IFERROR(VLOOKUP(MID(CELL("filename",$A$1),FIND("]",CELL("filename",$A$1))+1,255)&amp;$A84,_datainput!$A$1:$AE$345,4+C$1-1990,FALSE),0))</f>
        <v>0.13346168787136359</v>
      </c>
      <c r="D84" s="121">
        <f ca="1">MAX(0,IFERROR(VLOOKUP(MID(CELL("filename",$A$1),FIND("]",CELL("filename",$A$1))+1,255)&amp;$A84,_datainput!$A$1:$AE$345,4+D$1-1990,FALSE),0))</f>
        <v>0.14215983579520694</v>
      </c>
      <c r="E84" s="121">
        <f t="shared" ref="E84:F84" ca="1" si="165">D84-(D84-$G84)/($G$1-D$1)</f>
        <v>0.13708042869984513</v>
      </c>
      <c r="F84" s="121">
        <f t="shared" ca="1" si="165"/>
        <v>0.13200102160448329</v>
      </c>
      <c r="G84" s="111">
        <f ca="1">INDEX(OFFSET(_summary!$T$26,0,MATCH(MID(CELL("filename",$A$1),FIND("]",CELL("filename",$A$1))+1,255),_summary!$U$25:$AI$25,0),140,1),MATCH($A84,_summary!$U$26:$U$54,0))</f>
        <v>0.12692161450912148</v>
      </c>
      <c r="H84" s="112">
        <f t="shared" ref="H84:L84" ca="1" si="166">G84-5*(G84-$M84)/($M$1-G$1)</f>
        <v>0.11317177293729999</v>
      </c>
      <c r="I84" s="112">
        <f t="shared" ca="1" si="166"/>
        <v>9.94219313654785E-2</v>
      </c>
      <c r="J84" s="112">
        <f t="shared" ca="1" si="166"/>
        <v>8.5672089793657008E-2</v>
      </c>
      <c r="K84" s="112">
        <f t="shared" ca="1" si="166"/>
        <v>7.1922248221835516E-2</v>
      </c>
      <c r="L84" s="112">
        <f t="shared" ca="1" si="166"/>
        <v>5.8172406650014018E-2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4.4422565078192519E-2</v>
      </c>
    </row>
    <row r="85" spans="1:13" x14ac:dyDescent="0.3">
      <c r="A85" s="110" t="s">
        <v>7</v>
      </c>
      <c r="B85" s="110">
        <f t="shared" si="122"/>
        <v>3</v>
      </c>
      <c r="C85" s="121">
        <f ca="1">MAX(0,IFERROR(VLOOKUP(MID(CELL("filename",$A$1),FIND("]",CELL("filename",$A$1))+1,255)&amp;$A85,_datainput!$A$1:$AE$345,4+C$1-1990,FALSE),0))</f>
        <v>0.34351020554024353</v>
      </c>
      <c r="D85" s="121">
        <f ca="1">MAX(0,IFERROR(VLOOKUP(MID(CELL("filename",$A$1),FIND("]",CELL("filename",$A$1))+1,255)&amp;$A85,_datainput!$A$1:$AE$345,4+D$1-1990,FALSE),0))</f>
        <v>0.35328488624414772</v>
      </c>
      <c r="E85" s="121">
        <f t="shared" ref="E85:F85" ca="1" si="167">D85-(D85-$G85)/($G$1-D$1)</f>
        <v>0.34668200000326088</v>
      </c>
      <c r="F85" s="121">
        <f t="shared" ca="1" si="167"/>
        <v>0.34007911376237399</v>
      </c>
      <c r="G85" s="111">
        <f ca="1">INDEX(OFFSET(_summary!$T$26,0,MATCH(MID(CELL("filename",$A$1),FIND("]",CELL("filename",$A$1))+1,255),_summary!$U$25:$AI$25,0),140,1),MATCH($A85,_summary!$U$26:$U$54,0))</f>
        <v>0.33347622752148715</v>
      </c>
      <c r="H85" s="112">
        <f t="shared" ref="H85:L85" ca="1" si="168">G85-5*(G85-$M85)/($M$1-G$1)</f>
        <v>0.29734963620665938</v>
      </c>
      <c r="I85" s="112">
        <f t="shared" ca="1" si="168"/>
        <v>0.26122304489183162</v>
      </c>
      <c r="J85" s="112">
        <f t="shared" ca="1" si="168"/>
        <v>0.22509645357700384</v>
      </c>
      <c r="K85" s="112">
        <f t="shared" ca="1" si="168"/>
        <v>0.18896986226217605</v>
      </c>
      <c r="L85" s="112">
        <f t="shared" ca="1" si="168"/>
        <v>0.15284327094734829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0.1167166796325205</v>
      </c>
    </row>
    <row r="86" spans="1:13" x14ac:dyDescent="0.3">
      <c r="A86" s="110" t="s">
        <v>9</v>
      </c>
      <c r="B86" s="110">
        <f t="shared" si="122"/>
        <v>3</v>
      </c>
      <c r="C86" s="121">
        <f ca="1">MAX(0,IFERROR(VLOOKUP(MID(CELL("filename",$A$1),FIND("]",CELL("filename",$A$1))+1,255)&amp;$A86,_datainput!$A$1:$AE$345,4+C$1-1990,FALSE),0))</f>
        <v>1.0840268384225318E-2</v>
      </c>
      <c r="D86" s="121">
        <f ca="1">MAX(0,IFERROR(VLOOKUP(MID(CELL("filename",$A$1),FIND("]",CELL("filename",$A$1))+1,255)&amp;$A86,_datainput!$A$1:$AE$345,4+D$1-1990,FALSE),0))</f>
        <v>1.2642640255960989E-2</v>
      </c>
      <c r="E86" s="121">
        <f t="shared" ref="E86:F86" ca="1" si="169">D86-(D86-$G86)/($G$1-D$1)</f>
        <v>1.2243618005436378E-2</v>
      </c>
      <c r="F86" s="121">
        <f t="shared" ca="1" si="169"/>
        <v>1.1844595754911768E-2</v>
      </c>
      <c r="G86" s="111">
        <f ca="1">INDEX(OFFSET(_summary!$T$26,0,MATCH(MID(CELL("filename",$A$1),FIND("]",CELL("filename",$A$1))+1,255),_summary!$U$25:$AI$25,0),140,1),MATCH($A86,_summary!$U$26:$U$54,0))</f>
        <v>1.1445573504387156E-2</v>
      </c>
      <c r="H86" s="112">
        <f t="shared" ref="H86:L86" ca="1" si="170">G86-5*(G86-$M86)/($M$1-G$1)</f>
        <v>1.0205636374745215E-2</v>
      </c>
      <c r="I86" s="112">
        <f t="shared" ca="1" si="170"/>
        <v>8.9656992451032716E-3</v>
      </c>
      <c r="J86" s="112">
        <f t="shared" ca="1" si="170"/>
        <v>7.7257621154613295E-3</v>
      </c>
      <c r="K86" s="112">
        <f t="shared" ca="1" si="170"/>
        <v>6.4858249858193873E-3</v>
      </c>
      <c r="L86" s="112">
        <f t="shared" ca="1" si="170"/>
        <v>5.2458878561774461E-3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4.0059507265355039E-3</v>
      </c>
    </row>
    <row r="87" spans="1:13" x14ac:dyDescent="0.3">
      <c r="A87" s="110" t="s">
        <v>14</v>
      </c>
      <c r="B87" s="110">
        <f t="shared" si="122"/>
        <v>3</v>
      </c>
      <c r="C87" s="121">
        <f ca="1">MAX(0,IFERROR(VLOOKUP(MID(CELL("filename",$A$1),FIND("]",CELL("filename",$A$1))+1,255)&amp;$A87,_datainput!$A$1:$AE$345,4+C$1-1990,FALSE),0))</f>
        <v>0</v>
      </c>
      <c r="D87" s="121">
        <f ca="1">MAX(0,IFERROR(VLOOKUP(MID(CELL("filename",$A$1),FIND("]",CELL("filename",$A$1))+1,255)&amp;$A87,_datainput!$A$1:$AE$345,4+D$1-1990,FALSE),0))</f>
        <v>0</v>
      </c>
      <c r="E87" s="121">
        <f t="shared" ref="E87:F87" ca="1" si="171">D87-(D87-$G87)/($G$1-D$1)</f>
        <v>8.50426679451219E-2</v>
      </c>
      <c r="F87" s="121">
        <f t="shared" ca="1" si="171"/>
        <v>0.17008533589024383</v>
      </c>
      <c r="G87" s="111">
        <f ca="1">INDEX(OFFSET(_summary!$T$26,0,MATCH(MID(CELL("filename",$A$1),FIND("]",CELL("filename",$A$1))+1,255),_summary!$U$25:$AI$25,0),140,1),MATCH($A87,_summary!$U$26:$U$54,0))</f>
        <v>0.25512800383536571</v>
      </c>
      <c r="H87" s="112">
        <f t="shared" ref="H87:L87" ca="1" si="172">G87-5*(G87-$M87)/($M$1-G$1)</f>
        <v>0.22748913675320109</v>
      </c>
      <c r="I87" s="112">
        <f t="shared" ca="1" si="172"/>
        <v>0.19985026967103647</v>
      </c>
      <c r="J87" s="112">
        <f t="shared" ca="1" si="172"/>
        <v>0.17221140258887185</v>
      </c>
      <c r="K87" s="112">
        <f t="shared" ca="1" si="172"/>
        <v>0.14457253550670723</v>
      </c>
      <c r="L87" s="112">
        <f t="shared" ca="1" si="172"/>
        <v>0.11693366842454261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8.9294801342377994E-2</v>
      </c>
    </row>
    <row r="88" spans="1:13" x14ac:dyDescent="0.3">
      <c r="A88" s="110" t="s">
        <v>4</v>
      </c>
      <c r="B88" s="110">
        <f t="shared" si="122"/>
        <v>3</v>
      </c>
      <c r="C88" s="121">
        <f ca="1">MAX(0,IFERROR(VLOOKUP(MID(CELL("filename",$A$1),FIND("]",CELL("filename",$A$1))+1,255)&amp;$A88,_datainput!$A$1:$AE$345,4+C$1-1990,FALSE),0))</f>
        <v>0</v>
      </c>
      <c r="D88" s="121">
        <f ca="1">MAX(0,IFERROR(VLOOKUP(MID(CELL("filename",$A$1),FIND("]",CELL("filename",$A$1))+1,255)&amp;$A88,_datainput!$A$1:$AE$345,4+D$1-1990,FALSE),0))</f>
        <v>0</v>
      </c>
      <c r="E88" s="121">
        <f t="shared" ref="E88:F88" ca="1" si="173">D88-(D88-$G88)/($G$1-D$1)</f>
        <v>0.24763548722218851</v>
      </c>
      <c r="F88" s="121">
        <f t="shared" ca="1" si="173"/>
        <v>0.49527097444437695</v>
      </c>
      <c r="G88" s="111">
        <f ca="1">INDEX(OFFSET(_summary!$T$26,0,MATCH(MID(CELL("filename",$A$1),FIND("]",CELL("filename",$A$1))+1,255),_summary!$U$25:$AI$25,0),140,1),MATCH($A88,_summary!$U$26:$U$54,0))</f>
        <v>0.74290646166656549</v>
      </c>
      <c r="H88" s="112">
        <f t="shared" ref="H88:L88" ca="1" si="174">G88-5*(G88-$M88)/($M$1-G$1)</f>
        <v>0.66242492831935418</v>
      </c>
      <c r="I88" s="112">
        <f t="shared" ca="1" si="174"/>
        <v>0.58194339497214287</v>
      </c>
      <c r="J88" s="112">
        <f t="shared" ca="1" si="174"/>
        <v>0.50146186162493167</v>
      </c>
      <c r="K88" s="112">
        <f t="shared" ca="1" si="174"/>
        <v>0.42098032827772042</v>
      </c>
      <c r="L88" s="112">
        <f t="shared" ca="1" si="174"/>
        <v>0.34049879493050916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0.26001726158329791</v>
      </c>
    </row>
    <row r="89" spans="1:13" x14ac:dyDescent="0.3">
      <c r="A89" s="110" t="s">
        <v>12</v>
      </c>
      <c r="B89" s="110">
        <f t="shared" si="122"/>
        <v>4</v>
      </c>
      <c r="C89" s="121">
        <f ca="1">MAX(0,IFERROR(VLOOKUP(MID(CELL("filename",$A$1),FIND("]",CELL("filename",$A$1))+1,255)&amp;$A89,_datainput!$A$1:$AE$345,4+C$1-1990,FALSE),0))</f>
        <v>0.29925169853933259</v>
      </c>
      <c r="D89" s="121">
        <f ca="1">MAX(0,IFERROR(VLOOKUP(MID(CELL("filename",$A$1),FIND("]",CELL("filename",$A$1))+1,255)&amp;$A89,_datainput!$A$1:$AE$345,4+D$1-1990,FALSE),0))</f>
        <v>0.29743417936492905</v>
      </c>
      <c r="E89" s="121">
        <f t="shared" ref="E89:F89" ca="1" si="175">D89-(D89-$G89)/($G$1-D$1)</f>
        <v>0.29572148290787775</v>
      </c>
      <c r="F89" s="121">
        <f t="shared" ca="1" si="175"/>
        <v>0.29400878645082651</v>
      </c>
      <c r="G89" s="111">
        <f ca="1">INDEX(OFFSET(_summary!$T$26,0,MATCH(MID(CELL("filename",$A$1),FIND("]",CELL("filename",$A$1))+1,255),_summary!$U$25:$AI$25,0),140,1),MATCH($A89,_summary!$U$26:$U$54,0))</f>
        <v>0.29229608999377521</v>
      </c>
      <c r="H89" s="112">
        <f t="shared" ref="H89:L89" ca="1" si="176">G89-5*(G89-$M89)/($M$1-G$1)</f>
        <v>0.2460158757447608</v>
      </c>
      <c r="I89" s="112">
        <f t="shared" ca="1" si="176"/>
        <v>0.1997356614957464</v>
      </c>
      <c r="J89" s="112">
        <f t="shared" ca="1" si="176"/>
        <v>0.15345544724673199</v>
      </c>
      <c r="K89" s="112">
        <f t="shared" ca="1" si="176"/>
        <v>0.10717523299771758</v>
      </c>
      <c r="L89" s="112">
        <f t="shared" ca="1" si="176"/>
        <v>6.0895018748703178E-2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1.4614804499688773E-2</v>
      </c>
    </row>
    <row r="90" spans="1:13" x14ac:dyDescent="0.3">
      <c r="A90" s="110" t="s">
        <v>1</v>
      </c>
      <c r="B90" s="110">
        <f t="shared" si="122"/>
        <v>4</v>
      </c>
      <c r="C90" s="121">
        <f ca="1">MAX(0,IFERROR(VLOOKUP(MID(CELL("filename",$A$1),FIND("]",CELL("filename",$A$1))+1,255)&amp;$A90,_datainput!$A$1:$AE$345,4+C$1-1990,FALSE),0))</f>
        <v>0.47580186800877627</v>
      </c>
      <c r="D90" s="121">
        <f ca="1">MAX(0,IFERROR(VLOOKUP(MID(CELL("filename",$A$1),FIND("]",CELL("filename",$A$1))+1,255)&amp;$A90,_datainput!$A$1:$AE$345,4+D$1-1990,FALSE),0))</f>
        <v>0.47427885834962219</v>
      </c>
      <c r="E90" s="121">
        <f t="shared" ref="E90:F90" ca="1" si="177">D90-(D90-$G90)/($G$1-D$1)</f>
        <v>0.47347413200178118</v>
      </c>
      <c r="F90" s="121">
        <f t="shared" ca="1" si="177"/>
        <v>0.47266940565394011</v>
      </c>
      <c r="G90" s="111">
        <f ca="1">INDEX(OFFSET(_summary!$T$26,0,MATCH(MID(CELL("filename",$A$1),FIND("]",CELL("filename",$A$1))+1,255),_summary!$U$25:$AI$25,0),140,1),MATCH($A90,_summary!$U$26:$U$54,0))</f>
        <v>0.4718646793060991</v>
      </c>
      <c r="H90" s="112">
        <f t="shared" ref="H90:L90" ca="1" si="178">G90-5*(G90-$M90)/($M$1-G$1)</f>
        <v>0.39715277174930008</v>
      </c>
      <c r="I90" s="112">
        <f t="shared" ca="1" si="178"/>
        <v>0.32244086419250106</v>
      </c>
      <c r="J90" s="112">
        <f t="shared" ca="1" si="178"/>
        <v>0.24772895663570205</v>
      </c>
      <c r="K90" s="112">
        <f t="shared" ca="1" si="178"/>
        <v>0.17301704907890303</v>
      </c>
      <c r="L90" s="112">
        <f t="shared" ca="1" si="178"/>
        <v>9.8305141522103998E-2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2.3593233965304976E-2</v>
      </c>
    </row>
    <row r="91" spans="1:13" x14ac:dyDescent="0.3">
      <c r="A91" s="110" t="s">
        <v>19</v>
      </c>
      <c r="B91" s="110">
        <f t="shared" si="122"/>
        <v>4</v>
      </c>
      <c r="C91" s="121">
        <f ca="1">MAX(0,IFERROR(VLOOKUP(MID(CELL("filename",$A$1),FIND("]",CELL("filename",$A$1))+1,255)&amp;$A91,_datainput!$A$1:$AE$345,4+C$1-1990,FALSE),0))</f>
        <v>3.6060360110302531E-2</v>
      </c>
      <c r="D91" s="121">
        <f ca="1">MAX(0,IFERROR(VLOOKUP(MID(CELL("filename",$A$1),FIND("]",CELL("filename",$A$1))+1,255)&amp;$A91,_datainput!$A$1:$AE$345,4+D$1-1990,FALSE),0))</f>
        <v>3.7877176885081146E-2</v>
      </c>
      <c r="E91" s="121">
        <f t="shared" ref="E91:F91" ca="1" si="179">D91-(D91-$G91)/($G$1-D$1)</f>
        <v>3.5837931117785236E-2</v>
      </c>
      <c r="F91" s="121">
        <f t="shared" ca="1" si="179"/>
        <v>3.3798685350489327E-2</v>
      </c>
      <c r="G91" s="111">
        <f ca="1">INDEX(OFFSET(_summary!$T$26,0,MATCH(MID(CELL("filename",$A$1),FIND("]",CELL("filename",$A$1))+1,255),_summary!$U$25:$AI$25,0),140,1),MATCH($A91,_summary!$U$26:$U$54,0))</f>
        <v>3.1759439583193411E-2</v>
      </c>
      <c r="H91" s="112">
        <f t="shared" ref="H91:L91" ca="1" si="180">G91-5*(G91-$M91)/($M$1-G$1)</f>
        <v>2.6730861649187788E-2</v>
      </c>
      <c r="I91" s="112">
        <f t="shared" ca="1" si="180"/>
        <v>2.1702283715182166E-2</v>
      </c>
      <c r="J91" s="112">
        <f t="shared" ca="1" si="180"/>
        <v>1.6673705781176544E-2</v>
      </c>
      <c r="K91" s="112">
        <f t="shared" ca="1" si="180"/>
        <v>1.164512784717092E-2</v>
      </c>
      <c r="L91" s="112">
        <f t="shared" ca="1" si="180"/>
        <v>6.6165499131652962E-3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1.5879719791596721E-3</v>
      </c>
    </row>
    <row r="92" spans="1:13" x14ac:dyDescent="0.3">
      <c r="A92" s="110" t="s">
        <v>22</v>
      </c>
      <c r="B92" s="110">
        <f t="shared" si="122"/>
        <v>4</v>
      </c>
      <c r="C92" s="121">
        <f ca="1">MAX(0,IFERROR(VLOOKUP(MID(CELL("filename",$A$1),FIND("]",CELL("filename",$A$1))+1,255)&amp;$A92,_datainput!$A$1:$AE$345,4+C$1-1990,FALSE),0))</f>
        <v>0.23627289466876752</v>
      </c>
      <c r="D92" s="121">
        <f ca="1">MAX(0,IFERROR(VLOOKUP(MID(CELL("filename",$A$1),FIND("]",CELL("filename",$A$1))+1,255)&amp;$A92,_datainput!$A$1:$AE$345,4+D$1-1990,FALSE),0))</f>
        <v>0.24525269315158627</v>
      </c>
      <c r="E92" s="121">
        <f t="shared" ref="E92:F92" ca="1" si="181">D92-(D92-$G92)/($G$1-D$1)</f>
        <v>0.24366923356297232</v>
      </c>
      <c r="F92" s="121">
        <f t="shared" ca="1" si="181"/>
        <v>0.24208577397435838</v>
      </c>
      <c r="G92" s="111">
        <f ca="1">INDEX(OFFSET(_summary!$T$26,0,MATCH(MID(CELL("filename",$A$1),FIND("]",CELL("filename",$A$1))+1,255),_summary!$U$25:$AI$25,0),140,1),MATCH($A92,_summary!$U$26:$U$54,0))</f>
        <v>0.24050231438574443</v>
      </c>
      <c r="H92" s="112">
        <f t="shared" ref="H92:L92" ca="1" si="182">G92-5*(G92-$M92)/($M$1-G$1)</f>
        <v>0.20242278127466823</v>
      </c>
      <c r="I92" s="112">
        <f t="shared" ca="1" si="182"/>
        <v>0.16434324816359203</v>
      </c>
      <c r="J92" s="112">
        <f t="shared" ca="1" si="182"/>
        <v>0.12626371505251582</v>
      </c>
      <c r="K92" s="112">
        <f t="shared" ca="1" si="182"/>
        <v>8.8184181941439621E-2</v>
      </c>
      <c r="L92" s="112">
        <f t="shared" ca="1" si="182"/>
        <v>5.0104648830363425E-2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1.2025115719287232E-2</v>
      </c>
    </row>
    <row r="93" spans="1:13" x14ac:dyDescent="0.3">
      <c r="A93" s="110" t="s">
        <v>28</v>
      </c>
      <c r="B93" s="110">
        <f t="shared" si="122"/>
        <v>4</v>
      </c>
      <c r="C93" s="121">
        <f ca="1">MAX(0,IFERROR(VLOOKUP(MID(CELL("filename",$A$1),FIND("]",CELL("filename",$A$1))+1,255)&amp;$A93,_datainput!$A$1:$AE$345,4+C$1-1990,FALSE),0))</f>
        <v>0.10033929171486948</v>
      </c>
      <c r="D93" s="121">
        <f ca="1">MAX(0,IFERROR(VLOOKUP(MID(CELL("filename",$A$1),FIND("]",CELL("filename",$A$1))+1,255)&amp;$A93,_datainput!$A$1:$AE$345,4+D$1-1990,FALSE),0))</f>
        <v>9.4032678717643481E-2</v>
      </c>
      <c r="E93" s="121">
        <f t="shared" ref="E93:F93" ca="1" si="183">D93-(D93-$G93)/($G$1-D$1)</f>
        <v>9.7409534235182657E-2</v>
      </c>
      <c r="F93" s="121">
        <f t="shared" ca="1" si="183"/>
        <v>0.10078638975272183</v>
      </c>
      <c r="G93" s="111">
        <f ca="1">INDEX(OFFSET(_summary!$T$26,0,MATCH(MID(CELL("filename",$A$1),FIND("]",CELL("filename",$A$1))+1,255),_summary!$U$25:$AI$25,0),140,1),MATCH($A93,_summary!$U$26:$U$54,0))</f>
        <v>0.10416324527026102</v>
      </c>
      <c r="H93" s="112">
        <f t="shared" ref="H93:L93" ca="1" si="184">G93-5*(G93-$M93)/($M$1-G$1)</f>
        <v>8.7670731435803034E-2</v>
      </c>
      <c r="I93" s="112">
        <f t="shared" ca="1" si="184"/>
        <v>7.1178217601345045E-2</v>
      </c>
      <c r="J93" s="112">
        <f t="shared" ca="1" si="184"/>
        <v>5.4685703766887049E-2</v>
      </c>
      <c r="K93" s="112">
        <f t="shared" ca="1" si="184"/>
        <v>3.8193189932429053E-2</v>
      </c>
      <c r="L93" s="112">
        <f t="shared" ca="1" si="184"/>
        <v>2.1700676097971053E-2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5.2081622635130557E-3</v>
      </c>
    </row>
    <row r="94" spans="1:13" x14ac:dyDescent="0.3">
      <c r="A94" s="110" t="s">
        <v>13</v>
      </c>
      <c r="B94" s="110">
        <f t="shared" si="122"/>
        <v>4</v>
      </c>
      <c r="C94" s="121">
        <f ca="1">MAX(0,IFERROR(VLOOKUP(MID(CELL("filename",$A$1),FIND("]",CELL("filename",$A$1))+1,255)&amp;$A94,_datainput!$A$1:$AE$345,4+C$1-1990,FALSE),0))</f>
        <v>0.35458091219712379</v>
      </c>
      <c r="D94" s="121">
        <f ca="1">MAX(0,IFERROR(VLOOKUP(MID(CELL("filename",$A$1),FIND("]",CELL("filename",$A$1))+1,255)&amp;$A94,_datainput!$A$1:$AE$345,4+D$1-1990,FALSE),0))</f>
        <v>0.35059866028301845</v>
      </c>
      <c r="E94" s="121">
        <f t="shared" ref="E94:F94" ca="1" si="185">D94-(D94-$G94)/($G$1-D$1)</f>
        <v>0.35315974313882353</v>
      </c>
      <c r="F94" s="121">
        <f t="shared" ca="1" si="185"/>
        <v>0.35572082599462862</v>
      </c>
      <c r="G94" s="111">
        <f ca="1">INDEX(OFFSET(_summary!$T$26,0,MATCH(MID(CELL("filename",$A$1),FIND("]",CELL("filename",$A$1))+1,255),_summary!$U$25:$AI$25,0),140,1),MATCH($A94,_summary!$U$26:$U$54,0))</f>
        <v>0.35828190885043365</v>
      </c>
      <c r="H94" s="112">
        <f t="shared" ref="H94:L94" ca="1" si="186">G94-5*(G94-$M94)/($M$1-G$1)</f>
        <v>0.301553939949115</v>
      </c>
      <c r="I94" s="112">
        <f t="shared" ca="1" si="186"/>
        <v>0.24482597104779635</v>
      </c>
      <c r="J94" s="112">
        <f t="shared" ca="1" si="186"/>
        <v>0.18809800214647771</v>
      </c>
      <c r="K94" s="112">
        <f t="shared" ca="1" si="186"/>
        <v>0.13137003324515903</v>
      </c>
      <c r="L94" s="112">
        <f t="shared" ca="1" si="186"/>
        <v>7.4642064343840367E-2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1.7914095442521698E-2</v>
      </c>
    </row>
    <row r="95" spans="1:13" x14ac:dyDescent="0.3">
      <c r="A95" s="110" t="s">
        <v>17</v>
      </c>
      <c r="B95" s="110">
        <f t="shared" ref="B95:B117" si="187">B66+1</f>
        <v>4</v>
      </c>
      <c r="C95" s="121">
        <f ca="1">MAX(0,IFERROR(VLOOKUP(MID(CELL("filename",$A$1),FIND("]",CELL("filename",$A$1))+1,255)&amp;$A95,_datainput!$A$1:$AE$345,4+C$1-1990,FALSE),0))</f>
        <v>0.27800057156064634</v>
      </c>
      <c r="D95" s="121">
        <f ca="1">MAX(0,IFERROR(VLOOKUP(MID(CELL("filename",$A$1),FIND("]",CELL("filename",$A$1))+1,255)&amp;$A95,_datainput!$A$1:$AE$345,4+D$1-1990,FALSE),0))</f>
        <v>0.26695009527795277</v>
      </c>
      <c r="E95" s="121">
        <f t="shared" ref="E95:F95" ca="1" si="188">D95-(D95-$G95)/($G$1-D$1)</f>
        <v>0.27963946372385756</v>
      </c>
      <c r="F95" s="121">
        <f t="shared" ca="1" si="188"/>
        <v>0.29232883216976235</v>
      </c>
      <c r="G95" s="111">
        <f ca="1">INDEX(OFFSET(_summary!$T$26,0,MATCH(MID(CELL("filename",$A$1),FIND("]",CELL("filename",$A$1))+1,255),_summary!$U$25:$AI$25,0),140,1),MATCH($A95,_summary!$U$26:$U$54,0))</f>
        <v>0.30501820061566709</v>
      </c>
      <c r="H95" s="112">
        <f t="shared" ref="H95:L95" ca="1" si="189">G95-5*(G95-$M95)/($M$1-G$1)</f>
        <v>0.25672365218485316</v>
      </c>
      <c r="I95" s="112">
        <f t="shared" ca="1" si="189"/>
        <v>0.2084291037540392</v>
      </c>
      <c r="J95" s="112">
        <f t="shared" ca="1" si="189"/>
        <v>0.16013455532322524</v>
      </c>
      <c r="K95" s="112">
        <f t="shared" ca="1" si="189"/>
        <v>0.11184000689241129</v>
      </c>
      <c r="L95" s="112">
        <f t="shared" ca="1" si="189"/>
        <v>6.3545458461597329E-2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1.5250910030783368E-2</v>
      </c>
    </row>
    <row r="96" spans="1:13" x14ac:dyDescent="0.3">
      <c r="A96" s="110" t="s">
        <v>25</v>
      </c>
      <c r="B96" s="110">
        <f t="shared" si="187"/>
        <v>4</v>
      </c>
      <c r="C96" s="121">
        <f ca="1">MAX(0,IFERROR(VLOOKUP(MID(CELL("filename",$A$1),FIND("]",CELL("filename",$A$1))+1,255)&amp;$A96,_datainput!$A$1:$AE$345,4+C$1-1990,FALSE),0))</f>
        <v>0.11417738212675327</v>
      </c>
      <c r="D96" s="121">
        <f ca="1">MAX(0,IFERROR(VLOOKUP(MID(CELL("filename",$A$1),FIND("]",CELL("filename",$A$1))+1,255)&amp;$A96,_datainput!$A$1:$AE$345,4+D$1-1990,FALSE),0))</f>
        <v>0.10890313849062115</v>
      </c>
      <c r="E96" s="121">
        <f t="shared" ref="E96:F96" ca="1" si="190">D96-(D96-$G96)/($G$1-D$1)</f>
        <v>0.1068567812351555</v>
      </c>
      <c r="F96" s="121">
        <f t="shared" ca="1" si="190"/>
        <v>0.10481042397968987</v>
      </c>
      <c r="G96" s="111">
        <f ca="1">INDEX(OFFSET(_summary!$T$26,0,MATCH(MID(CELL("filename",$A$1),FIND("]",CELL("filename",$A$1))+1,255),_summary!$U$25:$AI$25,0),140,1),MATCH($A96,_summary!$U$26:$U$54,0))</f>
        <v>0.10276406672422422</v>
      </c>
      <c r="H96" s="112">
        <f t="shared" ref="H96:L96" ca="1" si="191">G96-5*(G96-$M96)/($M$1-G$1)</f>
        <v>8.6493089492888725E-2</v>
      </c>
      <c r="I96" s="112">
        <f t="shared" ca="1" si="191"/>
        <v>7.0222112261553227E-2</v>
      </c>
      <c r="J96" s="112">
        <f t="shared" ca="1" si="191"/>
        <v>5.3951135030217728E-2</v>
      </c>
      <c r="K96" s="112">
        <f t="shared" ca="1" si="191"/>
        <v>3.7680157798882223E-2</v>
      </c>
      <c r="L96" s="112">
        <f t="shared" ca="1" si="191"/>
        <v>2.1409180567546718E-2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5.138203336211216E-3</v>
      </c>
    </row>
    <row r="97" spans="1:13" x14ac:dyDescent="0.3">
      <c r="A97" s="110" t="s">
        <v>11</v>
      </c>
      <c r="B97" s="110">
        <f t="shared" si="187"/>
        <v>4</v>
      </c>
      <c r="C97" s="121">
        <f ca="1">MAX(0,IFERROR(VLOOKUP(MID(CELL("filename",$A$1),FIND("]",CELL("filename",$A$1))+1,255)&amp;$A97,_datainput!$A$1:$AE$345,4+C$1-1990,FALSE),0))</f>
        <v>9.4650368819110386E-3</v>
      </c>
      <c r="D97" s="121">
        <f ca="1">MAX(0,IFERROR(VLOOKUP(MID(CELL("filename",$A$1),FIND("]",CELL("filename",$A$1))+1,255)&amp;$A97,_datainput!$A$1:$AE$345,4+D$1-1990,FALSE),0))</f>
        <v>8.2100368199425951E-3</v>
      </c>
      <c r="E97" s="121">
        <f t="shared" ref="E97:F97" ca="1" si="192">D97-(D97-$G97)/($G$1-D$1)</f>
        <v>9.1048547262059729E-3</v>
      </c>
      <c r="F97" s="121">
        <f t="shared" ca="1" si="192"/>
        <v>9.9996726324693506E-3</v>
      </c>
      <c r="G97" s="111">
        <f ca="1">INDEX(OFFSET(_summary!$T$26,0,MATCH(MID(CELL("filename",$A$1),FIND("]",CELL("filename",$A$1))+1,255),_summary!$U$25:$AI$25,0),140,1),MATCH($A97,_summary!$U$26:$U$54,0))</f>
        <v>1.0894490538732728E-2</v>
      </c>
      <c r="H97" s="112">
        <f t="shared" ref="H97:L97" ca="1" si="193">G97-5*(G97-$M97)/($M$1-G$1)</f>
        <v>9.1695295367667136E-3</v>
      </c>
      <c r="I97" s="112">
        <f t="shared" ca="1" si="193"/>
        <v>7.444568534800698E-3</v>
      </c>
      <c r="J97" s="112">
        <f t="shared" ca="1" si="193"/>
        <v>5.7196075328346824E-3</v>
      </c>
      <c r="K97" s="112">
        <f t="shared" ca="1" si="193"/>
        <v>3.9946465308686677E-3</v>
      </c>
      <c r="L97" s="112">
        <f t="shared" ca="1" si="193"/>
        <v>2.2696855289026522E-3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5.4472452693663691E-4</v>
      </c>
    </row>
    <row r="98" spans="1:13" x14ac:dyDescent="0.3">
      <c r="A98" s="110" t="s">
        <v>3</v>
      </c>
      <c r="B98" s="110">
        <f t="shared" si="187"/>
        <v>4</v>
      </c>
      <c r="C98" s="121">
        <f ca="1">MAX(0,IFERROR(VLOOKUP(MID(CELL("filename",$A$1),FIND("]",CELL("filename",$A$1))+1,255)&amp;$A98,_datainput!$A$1:$AE$345,4+C$1-1990,FALSE),0))</f>
        <v>0.36677973270785891</v>
      </c>
      <c r="D98" s="121">
        <f ca="1">MAX(0,IFERROR(VLOOKUP(MID(CELL("filename",$A$1),FIND("]",CELL("filename",$A$1))+1,255)&amp;$A98,_datainput!$A$1:$AE$345,4+D$1-1990,FALSE),0))</f>
        <v>0.36420104750619131</v>
      </c>
      <c r="E98" s="121">
        <f t="shared" ref="E98:F98" ca="1" si="194">D98-(D98-$G98)/($G$1-D$1)</f>
        <v>0.36894572669314191</v>
      </c>
      <c r="F98" s="121">
        <f t="shared" ca="1" si="194"/>
        <v>0.3736904058800925</v>
      </c>
      <c r="G98" s="111">
        <f ca="1">INDEX(OFFSET(_summary!$T$26,0,MATCH(MID(CELL("filename",$A$1),FIND("]",CELL("filename",$A$1))+1,255),_summary!$U$25:$AI$25,0),140,1),MATCH($A98,_summary!$U$26:$U$54,0))</f>
        <v>0.3784350850670431</v>
      </c>
      <c r="H98" s="112">
        <f t="shared" ref="H98:L98" ca="1" si="195">G98-5*(G98-$M98)/($M$1-G$1)</f>
        <v>0.3185161965980946</v>
      </c>
      <c r="I98" s="112">
        <f t="shared" ca="1" si="195"/>
        <v>0.25859730812914611</v>
      </c>
      <c r="J98" s="112">
        <f t="shared" ca="1" si="195"/>
        <v>0.19867841966019761</v>
      </c>
      <c r="K98" s="112">
        <f t="shared" ca="1" si="195"/>
        <v>0.13875953119124915</v>
      </c>
      <c r="L98" s="112">
        <f t="shared" ca="1" si="195"/>
        <v>7.8840642722300666E-2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1.8921754253352172E-2</v>
      </c>
    </row>
    <row r="99" spans="1:13" x14ac:dyDescent="0.3">
      <c r="A99" s="110" t="s">
        <v>2</v>
      </c>
      <c r="B99" s="110">
        <f t="shared" si="187"/>
        <v>4</v>
      </c>
      <c r="C99" s="121">
        <f ca="1">MAX(0,IFERROR(VLOOKUP(MID(CELL("filename",$A$1),FIND("]",CELL("filename",$A$1))+1,255)&amp;$A99,_datainput!$A$1:$AE$345,4+C$1-1990,FALSE),0))</f>
        <v>0.50220983987211187</v>
      </c>
      <c r="D99" s="121">
        <f ca="1">MAX(0,IFERROR(VLOOKUP(MID(CELL("filename",$A$1),FIND("]",CELL("filename",$A$1))+1,255)&amp;$A99,_datainput!$A$1:$AE$345,4+D$1-1990,FALSE),0))</f>
        <v>0.48548963422890229</v>
      </c>
      <c r="E99" s="121">
        <f t="shared" ref="E99:F99" ca="1" si="196">D99-(D99-$G99)/($G$1-D$1)</f>
        <v>0.48172355142272111</v>
      </c>
      <c r="F99" s="121">
        <f t="shared" ca="1" si="196"/>
        <v>0.47795746861653998</v>
      </c>
      <c r="G99" s="111">
        <f ca="1">INDEX(OFFSET(_summary!$T$26,0,MATCH(MID(CELL("filename",$A$1),FIND("]",CELL("filename",$A$1))+1,255),_summary!$U$25:$AI$25,0),140,1),MATCH($A99,_summary!$U$26:$U$54,0))</f>
        <v>0.4741913858103588</v>
      </c>
      <c r="H99" s="112">
        <f t="shared" ref="H99:L99" ca="1" si="197">G99-5*(G99-$M99)/($M$1-G$1)</f>
        <v>0.39911108305705201</v>
      </c>
      <c r="I99" s="112">
        <f t="shared" ca="1" si="197"/>
        <v>0.32403078030374521</v>
      </c>
      <c r="J99" s="112">
        <f t="shared" ca="1" si="197"/>
        <v>0.24895047755043842</v>
      </c>
      <c r="K99" s="112">
        <f t="shared" ca="1" si="197"/>
        <v>0.1738701747971316</v>
      </c>
      <c r="L99" s="112">
        <f t="shared" ca="1" si="197"/>
        <v>9.8789872043824778E-2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2.370956929051796E-2</v>
      </c>
    </row>
    <row r="100" spans="1:13" x14ac:dyDescent="0.3">
      <c r="A100" s="110" t="s">
        <v>16</v>
      </c>
      <c r="B100" s="110">
        <f t="shared" si="187"/>
        <v>4</v>
      </c>
      <c r="C100" s="121">
        <f ca="1">MAX(0,IFERROR(VLOOKUP(MID(CELL("filename",$A$1),FIND("]",CELL("filename",$A$1))+1,255)&amp;$A100,_datainput!$A$1:$AE$345,4+C$1-1990,FALSE),0))</f>
        <v>0.10259588424210786</v>
      </c>
      <c r="D100" s="121">
        <f ca="1">MAX(0,IFERROR(VLOOKUP(MID(CELL("filename",$A$1),FIND("]",CELL("filename",$A$1))+1,255)&amp;$A100,_datainput!$A$1:$AE$345,4+D$1-1990,FALSE),0))</f>
        <v>0.10915930970377019</v>
      </c>
      <c r="E100" s="121">
        <f t="shared" ref="E100:F100" ca="1" si="198">D100-(D100-$G100)/($G$1-D$1)</f>
        <v>9.7941466789673984E-2</v>
      </c>
      <c r="F100" s="121">
        <f t="shared" ca="1" si="198"/>
        <v>8.6723623875577777E-2</v>
      </c>
      <c r="G100" s="111">
        <f ca="1">INDEX(OFFSET(_summary!$T$26,0,MATCH(MID(CELL("filename",$A$1),FIND("]",CELL("filename",$A$1))+1,255),_summary!$U$25:$AI$25,0),140,1),MATCH($A100,_summary!$U$26:$U$54,0))</f>
        <v>7.5505780961481583E-2</v>
      </c>
      <c r="H100" s="112">
        <f t="shared" ref="H100:L100" ca="1" si="199">G100-5*(G100-$M100)/($M$1-G$1)</f>
        <v>6.3550698975913672E-2</v>
      </c>
      <c r="I100" s="112">
        <f t="shared" ca="1" si="199"/>
        <v>5.1595616990345754E-2</v>
      </c>
      <c r="J100" s="112">
        <f t="shared" ca="1" si="199"/>
        <v>3.9640535004777835E-2</v>
      </c>
      <c r="K100" s="112">
        <f t="shared" ca="1" si="199"/>
        <v>2.7685453019209917E-2</v>
      </c>
      <c r="L100" s="112">
        <f t="shared" ca="1" si="199"/>
        <v>1.5730371033641999E-2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3.7752890480740827E-3</v>
      </c>
    </row>
    <row r="101" spans="1:13" x14ac:dyDescent="0.3">
      <c r="A101" s="110" t="s">
        <v>15</v>
      </c>
      <c r="B101" s="110">
        <f t="shared" si="187"/>
        <v>4</v>
      </c>
      <c r="C101" s="121">
        <f ca="1">MAX(0,IFERROR(VLOOKUP(MID(CELL("filename",$A$1),FIND("]",CELL("filename",$A$1))+1,255)&amp;$A101,_datainput!$A$1:$AE$345,4+C$1-1990,FALSE),0))</f>
        <v>0.54263731220026212</v>
      </c>
      <c r="D101" s="121">
        <f ca="1">MAX(0,IFERROR(VLOOKUP(MID(CELL("filename",$A$1),FIND("]",CELL("filename",$A$1))+1,255)&amp;$A101,_datainput!$A$1:$AE$345,4+D$1-1990,FALSE),0))</f>
        <v>0.56572838707034545</v>
      </c>
      <c r="E101" s="121">
        <f t="shared" ref="E101:F101" ca="1" si="200">D101-(D101-$G101)/($G$1-D$1)</f>
        <v>0.53733236647529248</v>
      </c>
      <c r="F101" s="121">
        <f t="shared" ca="1" si="200"/>
        <v>0.5089363458802395</v>
      </c>
      <c r="G101" s="111">
        <f ca="1">INDEX(OFFSET(_summary!$T$26,0,MATCH(MID(CELL("filename",$A$1),FIND("]",CELL("filename",$A$1))+1,255),_summary!$U$25:$AI$25,0),140,1),MATCH($A101,_summary!$U$26:$U$54,0))</f>
        <v>0.48054032528518653</v>
      </c>
      <c r="H101" s="112">
        <f t="shared" ref="H101:L101" ca="1" si="201">G101-5*(G101-$M101)/($M$1-G$1)</f>
        <v>0.4044547737816987</v>
      </c>
      <c r="I101" s="112">
        <f t="shared" ca="1" si="201"/>
        <v>0.32836922227821086</v>
      </c>
      <c r="J101" s="112">
        <f t="shared" ca="1" si="201"/>
        <v>0.25228367077472297</v>
      </c>
      <c r="K101" s="112">
        <f t="shared" ca="1" si="201"/>
        <v>0.17619811927123508</v>
      </c>
      <c r="L101" s="112">
        <f t="shared" ca="1" si="201"/>
        <v>0.10011256776774721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2.4027016264259349E-2</v>
      </c>
    </row>
    <row r="102" spans="1:13" x14ac:dyDescent="0.3">
      <c r="A102" s="110" t="s">
        <v>18</v>
      </c>
      <c r="B102" s="110">
        <f t="shared" si="187"/>
        <v>4</v>
      </c>
      <c r="C102" s="121">
        <f ca="1">MAX(0,IFERROR(VLOOKUP(MID(CELL("filename",$A$1),FIND("]",CELL("filename",$A$1))+1,255)&amp;$A102,_datainput!$A$1:$AE$345,4+C$1-1990,FALSE),0))</f>
        <v>0.24553938792904326</v>
      </c>
      <c r="D102" s="121">
        <f ca="1">MAX(0,IFERROR(VLOOKUP(MID(CELL("filename",$A$1),FIND("]",CELL("filename",$A$1))+1,255)&amp;$A102,_datainput!$A$1:$AE$345,4+D$1-1990,FALSE),0))</f>
        <v>0.25357510744356565</v>
      </c>
      <c r="E102" s="121">
        <f t="shared" ref="E102:F102" ca="1" si="202">D102-(D102-$G102)/($G$1-D$1)</f>
        <v>0.25578444814047718</v>
      </c>
      <c r="F102" s="121">
        <f t="shared" ca="1" si="202"/>
        <v>0.25799378883738866</v>
      </c>
      <c r="G102" s="111">
        <f ca="1">INDEX(OFFSET(_summary!$T$26,0,MATCH(MID(CELL("filename",$A$1),FIND("]",CELL("filename",$A$1))+1,255),_summary!$U$25:$AI$25,0),140,1),MATCH($A102,_summary!$U$26:$U$54,0))</f>
        <v>0.26020312953430019</v>
      </c>
      <c r="H102" s="112">
        <f t="shared" ref="H102:L102" ca="1" si="203">G102-5*(G102-$M102)/($M$1-G$1)</f>
        <v>0.21900430069136934</v>
      </c>
      <c r="I102" s="112">
        <f t="shared" ca="1" si="203"/>
        <v>0.17780547184843848</v>
      </c>
      <c r="J102" s="112">
        <f t="shared" ca="1" si="203"/>
        <v>0.13660664300550762</v>
      </c>
      <c r="K102" s="112">
        <f t="shared" ca="1" si="203"/>
        <v>9.5407814162576751E-2</v>
      </c>
      <c r="L102" s="112">
        <f t="shared" ca="1" si="203"/>
        <v>5.4208985319645887E-2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1.3010156476715022E-2</v>
      </c>
    </row>
    <row r="103" spans="1:13" x14ac:dyDescent="0.3">
      <c r="A103" s="110" t="s">
        <v>5</v>
      </c>
      <c r="B103" s="110">
        <f t="shared" si="187"/>
        <v>4</v>
      </c>
      <c r="C103" s="121">
        <f ca="1">MAX(0,IFERROR(VLOOKUP(MID(CELL("filename",$A$1),FIND("]",CELL("filename",$A$1))+1,255)&amp;$A103,_datainput!$A$1:$AE$345,4+C$1-1990,FALSE),0))</f>
        <v>0.65769016872497688</v>
      </c>
      <c r="D103" s="121">
        <f ca="1">MAX(0,IFERROR(VLOOKUP(MID(CELL("filename",$A$1),FIND("]",CELL("filename",$A$1))+1,255)&amp;$A103,_datainput!$A$1:$AE$345,4+D$1-1990,FALSE),0))</f>
        <v>0.64719177181383691</v>
      </c>
      <c r="E103" s="121">
        <f t="shared" ref="E103:F103" ca="1" si="204">D103-(D103-$G103)/($G$1-D$1)</f>
        <v>0.6486566104744973</v>
      </c>
      <c r="F103" s="121">
        <f t="shared" ca="1" si="204"/>
        <v>0.65012144913515768</v>
      </c>
      <c r="G103" s="111">
        <f ca="1">INDEX(OFFSET(_summary!$T$26,0,MATCH(MID(CELL("filename",$A$1),FIND("]",CELL("filename",$A$1))+1,255),_summary!$U$25:$AI$25,0),140,1),MATCH($A103,_summary!$U$26:$U$54,0))</f>
        <v>0.65158628779581818</v>
      </c>
      <c r="H103" s="112">
        <f t="shared" ref="H103:L103" ca="1" si="205">G103-5*(G103-$M103)/($M$1-G$1)</f>
        <v>0.54841845889481367</v>
      </c>
      <c r="I103" s="112">
        <f t="shared" ca="1" si="205"/>
        <v>0.4452506299938091</v>
      </c>
      <c r="J103" s="112">
        <f t="shared" ca="1" si="205"/>
        <v>0.34208280109280453</v>
      </c>
      <c r="K103" s="112">
        <f t="shared" ca="1" si="205"/>
        <v>0.23891497219180002</v>
      </c>
      <c r="L103" s="112">
        <f t="shared" ca="1" si="205"/>
        <v>0.13574714329079549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3.2579314389790941E-2</v>
      </c>
    </row>
    <row r="104" spans="1:13" x14ac:dyDescent="0.3">
      <c r="A104" s="110" t="s">
        <v>23</v>
      </c>
      <c r="B104" s="110">
        <f t="shared" si="187"/>
        <v>4</v>
      </c>
      <c r="C104" s="121">
        <f ca="1">MAX(0,IFERROR(VLOOKUP(MID(CELL("filename",$A$1),FIND("]",CELL("filename",$A$1))+1,255)&amp;$A104,_datainput!$A$1:$AE$345,4+C$1-1990,FALSE),0))</f>
        <v>0.16066680676471207</v>
      </c>
      <c r="D104" s="121">
        <f ca="1">MAX(0,IFERROR(VLOOKUP(MID(CELL("filename",$A$1),FIND("]",CELL("filename",$A$1))+1,255)&amp;$A104,_datainput!$A$1:$AE$345,4+D$1-1990,FALSE),0))</f>
        <v>0.15243738482567185</v>
      </c>
      <c r="E104" s="121">
        <f t="shared" ref="E104:F104" ca="1" si="206">D104-(D104-$G104)/($G$1-D$1)</f>
        <v>0.14506975934695948</v>
      </c>
      <c r="F104" s="121">
        <f t="shared" ca="1" si="206"/>
        <v>0.13770213386824715</v>
      </c>
      <c r="G104" s="111">
        <f ca="1">INDEX(OFFSET(_summary!$T$26,0,MATCH(MID(CELL("filename",$A$1),FIND("]",CELL("filename",$A$1))+1,255),_summary!$U$25:$AI$25,0),140,1),MATCH($A104,_summary!$U$26:$U$54,0))</f>
        <v>0.13033450838953478</v>
      </c>
      <c r="H104" s="112">
        <f t="shared" ref="H104:L104" ca="1" si="207">G104-5*(G104-$M104)/($M$1-G$1)</f>
        <v>0.10969821122785844</v>
      </c>
      <c r="I104" s="112">
        <f t="shared" ca="1" si="207"/>
        <v>8.9061914066182107E-2</v>
      </c>
      <c r="J104" s="112">
        <f t="shared" ca="1" si="207"/>
        <v>6.842561690450577E-2</v>
      </c>
      <c r="K104" s="112">
        <f t="shared" ca="1" si="207"/>
        <v>4.7789319742829427E-2</v>
      </c>
      <c r="L104" s="112">
        <f t="shared" ca="1" si="207"/>
        <v>2.7153022581153086E-2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6.5167254194767451E-3</v>
      </c>
    </row>
    <row r="105" spans="1:13" x14ac:dyDescent="0.3">
      <c r="A105" s="110" t="s">
        <v>24</v>
      </c>
      <c r="B105" s="110">
        <f t="shared" si="187"/>
        <v>4</v>
      </c>
      <c r="C105" s="121">
        <f ca="1">MAX(0,IFERROR(VLOOKUP(MID(CELL("filename",$A$1),FIND("]",CELL("filename",$A$1))+1,255)&amp;$A105,_datainput!$A$1:$AE$345,4+C$1-1990,FALSE),0))</f>
        <v>0.17705910957656537</v>
      </c>
      <c r="D105" s="121">
        <f ca="1">MAX(0,IFERROR(VLOOKUP(MID(CELL("filename",$A$1),FIND("]",CELL("filename",$A$1))+1,255)&amp;$A105,_datainput!$A$1:$AE$345,4+D$1-1990,FALSE),0))</f>
        <v>0.18607363138758401</v>
      </c>
      <c r="E105" s="121">
        <f t="shared" ref="E105:F105" ca="1" si="208">D105-(D105-$G105)/($G$1-D$1)</f>
        <v>0.1726259187073399</v>
      </c>
      <c r="F105" s="121">
        <f t="shared" ca="1" si="208"/>
        <v>0.15917820602709581</v>
      </c>
      <c r="G105" s="111">
        <f ca="1">INDEX(OFFSET(_summary!$T$26,0,MATCH(MID(CELL("filename",$A$1),FIND("]",CELL("filename",$A$1))+1,255),_summary!$U$25:$AI$25,0),140,1),MATCH($A105,_summary!$U$26:$U$54,0))</f>
        <v>0.1457304933468517</v>
      </c>
      <c r="H105" s="112">
        <f t="shared" ref="H105:L105" ca="1" si="209">G105-5*(G105-$M105)/($M$1-G$1)</f>
        <v>0.12265649856693352</v>
      </c>
      <c r="I105" s="112">
        <f t="shared" ca="1" si="209"/>
        <v>9.9582503787015331E-2</v>
      </c>
      <c r="J105" s="112">
        <f t="shared" ca="1" si="209"/>
        <v>7.6508509007097145E-2</v>
      </c>
      <c r="K105" s="112">
        <f t="shared" ca="1" si="209"/>
        <v>5.3434514227178959E-2</v>
      </c>
      <c r="L105" s="112">
        <f t="shared" ca="1" si="209"/>
        <v>3.0360519447260776E-2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7.2865246673425917E-3</v>
      </c>
    </row>
    <row r="106" spans="1:13" x14ac:dyDescent="0.3">
      <c r="A106" s="110" t="s">
        <v>27</v>
      </c>
      <c r="B106" s="110">
        <f t="shared" si="187"/>
        <v>4</v>
      </c>
      <c r="C106" s="121">
        <f ca="1">MAX(0,IFERROR(VLOOKUP(MID(CELL("filename",$A$1),FIND("]",CELL("filename",$A$1))+1,255)&amp;$A106,_datainput!$A$1:$AE$345,4+C$1-1990,FALSE),0))</f>
        <v>0.49987926107417413</v>
      </c>
      <c r="D106" s="121">
        <f ca="1">MAX(0,IFERROR(VLOOKUP(MID(CELL("filename",$A$1),FIND("]",CELL("filename",$A$1))+1,255)&amp;$A106,_datainput!$A$1:$AE$345,4+D$1-1990,FALSE),0))</f>
        <v>0.50758933138956264</v>
      </c>
      <c r="E106" s="121">
        <f t="shared" ref="E106:F106" ca="1" si="210">D106-(D106-$G106)/($G$1-D$1)</f>
        <v>0.49293610319292869</v>
      </c>
      <c r="F106" s="121">
        <f t="shared" ca="1" si="210"/>
        <v>0.47828287499629474</v>
      </c>
      <c r="G106" s="111">
        <f ca="1">INDEX(OFFSET(_summary!$T$26,0,MATCH(MID(CELL("filename",$A$1),FIND("]",CELL("filename",$A$1))+1,255),_summary!$U$25:$AI$25,0),140,1),MATCH($A106,_summary!$U$26:$U$54,0))</f>
        <v>0.46362964679966079</v>
      </c>
      <c r="H106" s="112">
        <f t="shared" ref="H106:L106" ca="1" si="211">G106-5*(G106-$M106)/($M$1-G$1)</f>
        <v>0.3902216193897145</v>
      </c>
      <c r="I106" s="112">
        <f t="shared" ca="1" si="211"/>
        <v>0.31681359197976822</v>
      </c>
      <c r="J106" s="112">
        <f t="shared" ca="1" si="211"/>
        <v>0.24340556456982193</v>
      </c>
      <c r="K106" s="112">
        <f t="shared" ca="1" si="211"/>
        <v>0.16999753715987564</v>
      </c>
      <c r="L106" s="112">
        <f t="shared" ca="1" si="211"/>
        <v>9.6589509749929359E-2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2.3181482339983059E-2</v>
      </c>
    </row>
    <row r="107" spans="1:13" x14ac:dyDescent="0.3">
      <c r="A107" s="110" t="s">
        <v>29</v>
      </c>
      <c r="B107" s="110">
        <f t="shared" si="187"/>
        <v>4</v>
      </c>
      <c r="C107" s="121">
        <f ca="1">MAX(0,IFERROR(VLOOKUP(MID(CELL("filename",$A$1),FIND("]",CELL("filename",$A$1))+1,255)&amp;$A107,_datainput!$A$1:$AE$345,4+C$1-1990,FALSE),0))</f>
        <v>0.57467877150531943</v>
      </c>
      <c r="D107" s="121">
        <f ca="1">MAX(0,IFERROR(VLOOKUP(MID(CELL("filename",$A$1),FIND("]",CELL("filename",$A$1))+1,255)&amp;$A107,_datainput!$A$1:$AE$345,4+D$1-1990,FALSE),0))</f>
        <v>0.49062635312299502</v>
      </c>
      <c r="E107" s="121">
        <f t="shared" ref="E107:F107" ca="1" si="212">D107-(D107-$G107)/($G$1-D$1)</f>
        <v>0.51107016153392482</v>
      </c>
      <c r="F107" s="121">
        <f t="shared" ca="1" si="212"/>
        <v>0.53151396994485456</v>
      </c>
      <c r="G107" s="111">
        <f ca="1">INDEX(OFFSET(_summary!$T$26,0,MATCH(MID(CELL("filename",$A$1),FIND("]",CELL("filename",$A$1))+1,255),_summary!$U$25:$AI$25,0),140,1),MATCH($A107,_summary!$U$26:$U$54,0))</f>
        <v>0.5519577783557843</v>
      </c>
      <c r="H107" s="112">
        <f t="shared" ref="H107:L107" ca="1" si="213">G107-5*(G107-$M107)/($M$1-G$1)</f>
        <v>0.46456446344945179</v>
      </c>
      <c r="I107" s="112">
        <f t="shared" ca="1" si="213"/>
        <v>0.37717114854311928</v>
      </c>
      <c r="J107" s="112">
        <f t="shared" ca="1" si="213"/>
        <v>0.28977783363678677</v>
      </c>
      <c r="K107" s="112">
        <f t="shared" ca="1" si="213"/>
        <v>0.20238451873045427</v>
      </c>
      <c r="L107" s="112">
        <f t="shared" ca="1" si="213"/>
        <v>0.11499120382412176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2.7597888917789238E-2</v>
      </c>
    </row>
    <row r="108" spans="1:13" x14ac:dyDescent="0.3">
      <c r="A108" s="110" t="s">
        <v>8</v>
      </c>
      <c r="B108" s="110">
        <f t="shared" si="187"/>
        <v>4</v>
      </c>
      <c r="C108" s="121">
        <f ca="1">MAX(0,IFERROR(VLOOKUP(MID(CELL("filename",$A$1),FIND("]",CELL("filename",$A$1))+1,255)&amp;$A108,_datainput!$A$1:$AE$345,4+C$1-1990,FALSE),0))</f>
        <v>0.87549372133878678</v>
      </c>
      <c r="D108" s="121">
        <f ca="1">MAX(0,IFERROR(VLOOKUP(MID(CELL("filename",$A$1),FIND("]",CELL("filename",$A$1))+1,255)&amp;$A108,_datainput!$A$1:$AE$345,4+D$1-1990,FALSE),0))</f>
        <v>0.86951637330399212</v>
      </c>
      <c r="E108" s="121">
        <f t="shared" ref="E108:F108" ca="1" si="214">D108-(D108-$G108)/($G$1-D$1)</f>
        <v>0.88025021938906678</v>
      </c>
      <c r="F108" s="121">
        <f t="shared" ca="1" si="214"/>
        <v>0.89098406547414144</v>
      </c>
      <c r="G108" s="111">
        <f ca="1">INDEX(OFFSET(_summary!$T$26,0,MATCH(MID(CELL("filename",$A$1),FIND("]",CELL("filename",$A$1))+1,255),_summary!$U$25:$AI$25,0),140,1),MATCH($A108,_summary!$U$26:$U$54,0))</f>
        <v>0.90171791155921599</v>
      </c>
      <c r="H108" s="112">
        <f t="shared" ref="H108:L108" ca="1" si="215">G108-5*(G108-$M108)/($M$1-G$1)</f>
        <v>0.75894590889567348</v>
      </c>
      <c r="I108" s="112">
        <f t="shared" ca="1" si="215"/>
        <v>0.61617390623213097</v>
      </c>
      <c r="J108" s="112">
        <f t="shared" ca="1" si="215"/>
        <v>0.47340190356858847</v>
      </c>
      <c r="K108" s="112">
        <f t="shared" ca="1" si="215"/>
        <v>0.33062990090504596</v>
      </c>
      <c r="L108" s="112">
        <f t="shared" ca="1" si="215"/>
        <v>0.1878578982415034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4.508589557796084E-2</v>
      </c>
    </row>
    <row r="109" spans="1:13" x14ac:dyDescent="0.3">
      <c r="A109" s="110" t="s">
        <v>6</v>
      </c>
      <c r="B109" s="110">
        <f t="shared" si="187"/>
        <v>4</v>
      </c>
      <c r="C109" s="121">
        <f ca="1">MAX(0,IFERROR(VLOOKUP(MID(CELL("filename",$A$1),FIND("]",CELL("filename",$A$1))+1,255)&amp;$A109,_datainput!$A$1:$AE$345,4+C$1-1990,FALSE),0))</f>
        <v>0.24654662749128523</v>
      </c>
      <c r="D109" s="121">
        <f ca="1">MAX(0,IFERROR(VLOOKUP(MID(CELL("filename",$A$1),FIND("]",CELL("filename",$A$1))+1,255)&amp;$A109,_datainput!$A$1:$AE$345,4+D$1-1990,FALSE),0))</f>
        <v>0.2559349607854004</v>
      </c>
      <c r="E109" s="121">
        <f t="shared" ref="E109:F109" ca="1" si="216">D109-(D109-$G109)/($G$1-D$1)</f>
        <v>0.25037150163075117</v>
      </c>
      <c r="F109" s="121">
        <f t="shared" ca="1" si="216"/>
        <v>0.24480804247610194</v>
      </c>
      <c r="G109" s="111">
        <f ca="1">INDEX(OFFSET(_summary!$T$26,0,MATCH(MID(CELL("filename",$A$1),FIND("]",CELL("filename",$A$1))+1,255),_summary!$U$25:$AI$25,0),140,1),MATCH($A109,_summary!$U$26:$U$54,0))</f>
        <v>0.23924458332145268</v>
      </c>
      <c r="H109" s="112">
        <f t="shared" ref="H109:L109" ca="1" si="217">G109-5*(G109-$M109)/($M$1-G$1)</f>
        <v>0.20136419096222269</v>
      </c>
      <c r="I109" s="112">
        <f t="shared" ca="1" si="217"/>
        <v>0.16348379860299267</v>
      </c>
      <c r="J109" s="112">
        <f t="shared" ca="1" si="217"/>
        <v>0.12560340624376265</v>
      </c>
      <c r="K109" s="112">
        <f t="shared" ca="1" si="217"/>
        <v>8.7723013884532658E-2</v>
      </c>
      <c r="L109" s="112">
        <f t="shared" ca="1" si="217"/>
        <v>4.9842621525302652E-2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1.1962229166072645E-2</v>
      </c>
    </row>
    <row r="110" spans="1:13" x14ac:dyDescent="0.3">
      <c r="A110" s="110" t="s">
        <v>21</v>
      </c>
      <c r="B110" s="110">
        <f t="shared" si="187"/>
        <v>4</v>
      </c>
      <c r="C110" s="121">
        <f ca="1">MAX(0,IFERROR(VLOOKUP(MID(CELL("filename",$A$1),FIND("]",CELL("filename",$A$1))+1,255)&amp;$A110,_datainput!$A$1:$AE$345,4+C$1-1990,FALSE),0))</f>
        <v>0.17376711579608162</v>
      </c>
      <c r="D110" s="121">
        <f ca="1">MAX(0,IFERROR(VLOOKUP(MID(CELL("filename",$A$1),FIND("]",CELL("filename",$A$1))+1,255)&amp;$A110,_datainput!$A$1:$AE$345,4+D$1-1990,FALSE),0))</f>
        <v>0.17636991999061599</v>
      </c>
      <c r="E110" s="121">
        <f t="shared" ref="E110:F110" ca="1" si="218">D110-(D110-$G110)/($G$1-D$1)</f>
        <v>0.17438373180727881</v>
      </c>
      <c r="F110" s="121">
        <f t="shared" ca="1" si="218"/>
        <v>0.17239754362394166</v>
      </c>
      <c r="G110" s="111">
        <f ca="1">INDEX(OFFSET(_summary!$T$26,0,MATCH(MID(CELL("filename",$A$1),FIND("]",CELL("filename",$A$1))+1,255),_summary!$U$25:$AI$25,0),140,1),MATCH($A110,_summary!$U$26:$U$54,0))</f>
        <v>0.17041135544060448</v>
      </c>
      <c r="H110" s="112">
        <f t="shared" ref="H110:L110" ca="1" si="219">G110-5*(G110-$M110)/($M$1-G$1)</f>
        <v>0.1434295574958421</v>
      </c>
      <c r="I110" s="112">
        <f t="shared" ca="1" si="219"/>
        <v>0.11644775955107972</v>
      </c>
      <c r="J110" s="112">
        <f t="shared" ca="1" si="219"/>
        <v>8.946596160631734E-2</v>
      </c>
      <c r="K110" s="112">
        <f t="shared" ca="1" si="219"/>
        <v>6.2484163661554973E-2</v>
      </c>
      <c r="L110" s="112">
        <f t="shared" ca="1" si="219"/>
        <v>3.5502365716792605E-2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8.5205677720302311E-3</v>
      </c>
    </row>
    <row r="111" spans="1:13" x14ac:dyDescent="0.3">
      <c r="A111" s="110" t="s">
        <v>10</v>
      </c>
      <c r="B111" s="110">
        <f t="shared" si="187"/>
        <v>4</v>
      </c>
      <c r="C111" s="121">
        <f ca="1">MAX(0,IFERROR(VLOOKUP(MID(CELL("filename",$A$1),FIND("]",CELL("filename",$A$1))+1,255)&amp;$A111,_datainput!$A$1:$AE$345,4+C$1-1990,FALSE),0))</f>
        <v>0.39898645104259822</v>
      </c>
      <c r="D111" s="121">
        <f ca="1">MAX(0,IFERROR(VLOOKUP(MID(CELL("filename",$A$1),FIND("]",CELL("filename",$A$1))+1,255)&amp;$A111,_datainput!$A$1:$AE$345,4+D$1-1990,FALSE),0))</f>
        <v>0.4097872262765313</v>
      </c>
      <c r="E111" s="121">
        <f t="shared" ref="E111:F111" ca="1" si="220">D111-(D111-$G111)/($G$1-D$1)</f>
        <v>0.41090668394572849</v>
      </c>
      <c r="F111" s="121">
        <f t="shared" ca="1" si="220"/>
        <v>0.41202614161492568</v>
      </c>
      <c r="G111" s="111">
        <f ca="1">INDEX(OFFSET(_summary!$T$26,0,MATCH(MID(CELL("filename",$A$1),FIND("]",CELL("filename",$A$1))+1,255),_summary!$U$25:$AI$25,0),140,1),MATCH($A111,_summary!$U$26:$U$54,0))</f>
        <v>0.41314559928412281</v>
      </c>
      <c r="H111" s="112">
        <f t="shared" ref="H111:L111" ca="1" si="221">G111-5*(G111-$M111)/($M$1-G$1)</f>
        <v>0.34773087939747005</v>
      </c>
      <c r="I111" s="112">
        <f t="shared" ca="1" si="221"/>
        <v>0.28231615951081729</v>
      </c>
      <c r="J111" s="112">
        <f t="shared" ca="1" si="221"/>
        <v>0.2169014396241645</v>
      </c>
      <c r="K111" s="112">
        <f t="shared" ca="1" si="221"/>
        <v>0.15148671973751171</v>
      </c>
      <c r="L111" s="112">
        <f t="shared" ca="1" si="221"/>
        <v>8.6071999850858935E-2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2.065727996420616E-2</v>
      </c>
    </row>
    <row r="112" spans="1:13" x14ac:dyDescent="0.3">
      <c r="A112" s="110" t="s">
        <v>20</v>
      </c>
      <c r="B112" s="110">
        <f t="shared" si="187"/>
        <v>4</v>
      </c>
      <c r="C112" s="121">
        <f ca="1">MAX(0,IFERROR(VLOOKUP(MID(CELL("filename",$A$1),FIND("]",CELL("filename",$A$1))+1,255)&amp;$A112,_datainput!$A$1:$AE$345,4+C$1-1990,FALSE),0))</f>
        <v>0.83963107105221457</v>
      </c>
      <c r="D112" s="121">
        <f ca="1">MAX(0,IFERROR(VLOOKUP(MID(CELL("filename",$A$1),FIND("]",CELL("filename",$A$1))+1,255)&amp;$A112,_datainput!$A$1:$AE$345,4+D$1-1990,FALSE),0))</f>
        <v>0.84561576672912453</v>
      </c>
      <c r="E112" s="121">
        <f t="shared" ref="E112:F112" ca="1" si="222">D112-(D112-$G112)/($G$1-D$1)</f>
        <v>0.84742485570247239</v>
      </c>
      <c r="F112" s="121">
        <f t="shared" ca="1" si="222"/>
        <v>0.84923394467582025</v>
      </c>
      <c r="G112" s="111">
        <f ca="1">INDEX(OFFSET(_summary!$T$26,0,MATCH(MID(CELL("filename",$A$1),FIND("]",CELL("filename",$A$1))+1,255),_summary!$U$25:$AI$25,0),140,1),MATCH($A112,_summary!$U$26:$U$54,0))</f>
        <v>0.85104303364916811</v>
      </c>
      <c r="H112" s="112">
        <f t="shared" ref="H112:L112" ca="1" si="223">G112-5*(G112-$M112)/($M$1-G$1)</f>
        <v>0.71629455332138314</v>
      </c>
      <c r="I112" s="112">
        <f t="shared" ca="1" si="223"/>
        <v>0.58154607299359817</v>
      </c>
      <c r="J112" s="112">
        <f t="shared" ca="1" si="223"/>
        <v>0.4467975926658132</v>
      </c>
      <c r="K112" s="112">
        <f t="shared" ca="1" si="223"/>
        <v>0.31204911233802829</v>
      </c>
      <c r="L112" s="112">
        <f t="shared" ca="1" si="223"/>
        <v>0.17730063201024338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4.255215168245844E-2</v>
      </c>
    </row>
    <row r="113" spans="1:13" x14ac:dyDescent="0.3">
      <c r="A113" s="110" t="s">
        <v>26</v>
      </c>
      <c r="B113" s="110">
        <f t="shared" si="187"/>
        <v>4</v>
      </c>
      <c r="C113" s="121">
        <f ca="1">MAX(0,IFERROR(VLOOKUP(MID(CELL("filename",$A$1),FIND("]",CELL("filename",$A$1))+1,255)&amp;$A113,_datainput!$A$1:$AE$345,4+C$1-1990,FALSE),0))</f>
        <v>0.13346168787136359</v>
      </c>
      <c r="D113" s="121">
        <f ca="1">MAX(0,IFERROR(VLOOKUP(MID(CELL("filename",$A$1),FIND("]",CELL("filename",$A$1))+1,255)&amp;$A113,_datainput!$A$1:$AE$345,4+D$1-1990,FALSE),0))</f>
        <v>0.14215983579520694</v>
      </c>
      <c r="E113" s="121">
        <f t="shared" ref="E113:F113" ca="1" si="224">D113-(D113-$G113)/($G$1-D$1)</f>
        <v>0.13708042869984513</v>
      </c>
      <c r="F113" s="121">
        <f t="shared" ca="1" si="224"/>
        <v>0.13200102160448329</v>
      </c>
      <c r="G113" s="111">
        <f ca="1">INDEX(OFFSET(_summary!$T$26,0,MATCH(MID(CELL("filename",$A$1),FIND("]",CELL("filename",$A$1))+1,255),_summary!$U$25:$AI$25,0),140,1),MATCH($A113,_summary!$U$26:$U$54,0))</f>
        <v>0.12692161450912148</v>
      </c>
      <c r="H113" s="112">
        <f t="shared" ref="H113:L113" ca="1" si="225">G113-5*(G113-$M113)/($M$1-G$1)</f>
        <v>0.10682569221184392</v>
      </c>
      <c r="I113" s="112">
        <f t="shared" ca="1" si="225"/>
        <v>8.6729769914566351E-2</v>
      </c>
      <c r="J113" s="112">
        <f t="shared" ca="1" si="225"/>
        <v>6.6633847617288786E-2</v>
      </c>
      <c r="K113" s="112">
        <f t="shared" ca="1" si="225"/>
        <v>4.653792532001122E-2</v>
      </c>
      <c r="L113" s="112">
        <f t="shared" ca="1" si="225"/>
        <v>2.644200302273365E-2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6.3460807254560794E-3</v>
      </c>
    </row>
    <row r="114" spans="1:13" x14ac:dyDescent="0.3">
      <c r="A114" s="110" t="s">
        <v>7</v>
      </c>
      <c r="B114" s="110">
        <f t="shared" si="187"/>
        <v>4</v>
      </c>
      <c r="C114" s="121">
        <f ca="1">MAX(0,IFERROR(VLOOKUP(MID(CELL("filename",$A$1),FIND("]",CELL("filename",$A$1))+1,255)&amp;$A114,_datainput!$A$1:$AE$345,4+C$1-1990,FALSE),0))</f>
        <v>0.34351020554024353</v>
      </c>
      <c r="D114" s="121">
        <f ca="1">MAX(0,IFERROR(VLOOKUP(MID(CELL("filename",$A$1),FIND("]",CELL("filename",$A$1))+1,255)&amp;$A114,_datainput!$A$1:$AE$345,4+D$1-1990,FALSE),0))</f>
        <v>0.35328488624414772</v>
      </c>
      <c r="E114" s="121">
        <f t="shared" ref="E114:F114" ca="1" si="226">D114-(D114-$G114)/($G$1-D$1)</f>
        <v>0.34668200000326088</v>
      </c>
      <c r="F114" s="121">
        <f t="shared" ca="1" si="226"/>
        <v>0.34007911376237399</v>
      </c>
      <c r="G114" s="111">
        <f ca="1">INDEX(OFFSET(_summary!$T$26,0,MATCH(MID(CELL("filename",$A$1),FIND("]",CELL("filename",$A$1))+1,255),_summary!$U$25:$AI$25,0),140,1),MATCH($A114,_summary!$U$26:$U$54,0))</f>
        <v>0.33347622752148715</v>
      </c>
      <c r="H114" s="112">
        <f t="shared" ref="H114:L114" ca="1" si="227">G114-5*(G114-$M114)/($M$1-G$1)</f>
        <v>0.28067582483058501</v>
      </c>
      <c r="I114" s="112">
        <f t="shared" ca="1" si="227"/>
        <v>0.22787542213968287</v>
      </c>
      <c r="J114" s="112">
        <f t="shared" ca="1" si="227"/>
        <v>0.17507501944878073</v>
      </c>
      <c r="K114" s="112">
        <f t="shared" ca="1" si="227"/>
        <v>0.12227461675787861</v>
      </c>
      <c r="L114" s="112">
        <f t="shared" ca="1" si="227"/>
        <v>6.9474214066976486E-2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1.6673811376074373E-2</v>
      </c>
    </row>
    <row r="115" spans="1:13" x14ac:dyDescent="0.3">
      <c r="A115" s="110" t="s">
        <v>9</v>
      </c>
      <c r="B115" s="110">
        <f t="shared" si="187"/>
        <v>4</v>
      </c>
      <c r="C115" s="121">
        <f ca="1">MAX(0,IFERROR(VLOOKUP(MID(CELL("filename",$A$1),FIND("]",CELL("filename",$A$1))+1,255)&amp;$A115,_datainput!$A$1:$AE$345,4+C$1-1990,FALSE),0))</f>
        <v>1.0840268384225318E-2</v>
      </c>
      <c r="D115" s="121">
        <f ca="1">MAX(0,IFERROR(VLOOKUP(MID(CELL("filename",$A$1),FIND("]",CELL("filename",$A$1))+1,255)&amp;$A115,_datainput!$A$1:$AE$345,4+D$1-1990,FALSE),0))</f>
        <v>1.2642640255960989E-2</v>
      </c>
      <c r="E115" s="121">
        <f t="shared" ref="E115:F115" ca="1" si="228">D115-(D115-$G115)/($G$1-D$1)</f>
        <v>1.2243618005436378E-2</v>
      </c>
      <c r="F115" s="121">
        <f t="shared" ca="1" si="228"/>
        <v>1.1844595754911768E-2</v>
      </c>
      <c r="G115" s="111">
        <f ca="1">INDEX(OFFSET(_summary!$T$26,0,MATCH(MID(CELL("filename",$A$1),FIND("]",CELL("filename",$A$1))+1,255),_summary!$U$25:$AI$25,0),140,1),MATCH($A115,_summary!$U$26:$U$54,0))</f>
        <v>1.1445573504387156E-2</v>
      </c>
      <c r="H115" s="112">
        <f t="shared" ref="H115:L115" ca="1" si="229">G115-5*(G115-$M115)/($M$1-G$1)</f>
        <v>9.633357699525856E-3</v>
      </c>
      <c r="I115" s="112">
        <f t="shared" ca="1" si="229"/>
        <v>7.8211418946645562E-3</v>
      </c>
      <c r="J115" s="112">
        <f t="shared" ca="1" si="229"/>
        <v>6.0089260898032563E-3</v>
      </c>
      <c r="K115" s="112">
        <f t="shared" ca="1" si="229"/>
        <v>4.1967102849419574E-3</v>
      </c>
      <c r="L115" s="112">
        <f t="shared" ca="1" si="229"/>
        <v>2.384494480080658E-3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5.7227867521935825E-4</v>
      </c>
    </row>
    <row r="116" spans="1:13" x14ac:dyDescent="0.3">
      <c r="A116" s="110" t="s">
        <v>14</v>
      </c>
      <c r="B116" s="110">
        <f t="shared" si="187"/>
        <v>4</v>
      </c>
      <c r="C116" s="121">
        <f ca="1">MAX(0,IFERROR(VLOOKUP(MID(CELL("filename",$A$1),FIND("]",CELL("filename",$A$1))+1,255)&amp;$A116,_datainput!$A$1:$AE$345,4+C$1-1990,FALSE),0))</f>
        <v>0</v>
      </c>
      <c r="D116" s="121">
        <f ca="1">MAX(0,IFERROR(VLOOKUP(MID(CELL("filename",$A$1),FIND("]",CELL("filename",$A$1))+1,255)&amp;$A116,_datainput!$A$1:$AE$345,4+D$1-1990,FALSE),0))</f>
        <v>0</v>
      </c>
      <c r="E116" s="121">
        <f t="shared" ref="E116:F116" ca="1" si="230">D116-(D116-$G116)/($G$1-D$1)</f>
        <v>8.50426679451219E-2</v>
      </c>
      <c r="F116" s="121">
        <f t="shared" ca="1" si="230"/>
        <v>0.17008533589024383</v>
      </c>
      <c r="G116" s="111">
        <f ca="1">INDEX(OFFSET(_summary!$T$26,0,MATCH(MID(CELL("filename",$A$1),FIND("]",CELL("filename",$A$1))+1,255),_summary!$U$25:$AI$25,0),140,1),MATCH($A116,_summary!$U$26:$U$54,0))</f>
        <v>0.25512800383536571</v>
      </c>
      <c r="H116" s="112">
        <f t="shared" ref="H116:L116" ca="1" si="231">G116-5*(G116-$M116)/($M$1-G$1)</f>
        <v>0.21473273656143282</v>
      </c>
      <c r="I116" s="112">
        <f t="shared" ca="1" si="231"/>
        <v>0.17433746928749991</v>
      </c>
      <c r="J116" s="112">
        <f t="shared" ca="1" si="231"/>
        <v>0.13394220201356699</v>
      </c>
      <c r="K116" s="112">
        <f t="shared" ca="1" si="231"/>
        <v>9.3546934739634088E-2</v>
      </c>
      <c r="L116" s="112">
        <f t="shared" ca="1" si="231"/>
        <v>5.3151667465701193E-2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1.2756400191768297E-2</v>
      </c>
    </row>
    <row r="117" spans="1:13" x14ac:dyDescent="0.3">
      <c r="A117" s="110" t="s">
        <v>4</v>
      </c>
      <c r="B117" s="110">
        <f t="shared" si="187"/>
        <v>4</v>
      </c>
      <c r="C117" s="121">
        <f ca="1">MAX(0,IFERROR(VLOOKUP(MID(CELL("filename",$A$1),FIND("]",CELL("filename",$A$1))+1,255)&amp;$A117,_datainput!$A$1:$AE$345,4+C$1-1990,FALSE),0))</f>
        <v>0</v>
      </c>
      <c r="D117" s="121">
        <f ca="1">MAX(0,IFERROR(VLOOKUP(MID(CELL("filename",$A$1),FIND("]",CELL("filename",$A$1))+1,255)&amp;$A117,_datainput!$A$1:$AE$345,4+D$1-1990,FALSE),0))</f>
        <v>0</v>
      </c>
      <c r="E117" s="121">
        <f t="shared" ref="E117:F117" ca="1" si="232">D117-(D117-$G117)/($G$1-D$1)</f>
        <v>0.24763548722218851</v>
      </c>
      <c r="F117" s="121">
        <f t="shared" ca="1" si="232"/>
        <v>0.49527097444437695</v>
      </c>
      <c r="G117" s="111">
        <f ca="1">INDEX(OFFSET(_summary!$T$26,0,MATCH(MID(CELL("filename",$A$1),FIND("]",CELL("filename",$A$1))+1,255),_summary!$U$25:$AI$25,0),140,1),MATCH($A117,_summary!$U$26:$U$54,0))</f>
        <v>0.74290646166656549</v>
      </c>
      <c r="H117" s="112">
        <f t="shared" ref="H117:L117" ca="1" si="233">G117-5*(G117-$M117)/($M$1-G$1)</f>
        <v>0.62527960523602599</v>
      </c>
      <c r="I117" s="112">
        <f t="shared" ca="1" si="233"/>
        <v>0.5076527488054865</v>
      </c>
      <c r="J117" s="112">
        <f t="shared" ca="1" si="233"/>
        <v>0.39002589237494695</v>
      </c>
      <c r="K117" s="112">
        <f t="shared" ca="1" si="233"/>
        <v>0.2723990359444074</v>
      </c>
      <c r="L117" s="112">
        <f t="shared" ca="1" si="233"/>
        <v>0.15477217951386785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3.714532308332831E-2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0.22376881464253776</v>
      </c>
      <c r="D2" s="114">
        <f ca="1">MAX(0,IFERROR(VLOOKUP(MID(CELL("filename",$A$1),FIND("]",CELL("filename",$A$1))+1,255)&amp;$A2,_datainput!$A$1:$AE$345,4+D$1-1990,FALSE),0))</f>
        <v>0.227601285365404</v>
      </c>
      <c r="E2" s="114">
        <f ca="1">D2-(D2-$G2)/($G$1-D$1)</f>
        <v>0.22622749682228799</v>
      </c>
      <c r="F2" s="114">
        <f ca="1">E2-(E2-$G2)/($G$1-E$1)</f>
        <v>0.22485370827917198</v>
      </c>
      <c r="G2" s="111">
        <f ca="1">INDEX(OFFSET(_summary!$T$26,0,MATCH(MID(CELL("filename",$A$1),FIND("]",CELL("filename",$A$1))+1,255),_summary!$U$25:$AI$25,0),140,1),MATCH($A2,_summary!$U$26:$U$54,0))</f>
        <v>0.22347991973605597</v>
      </c>
      <c r="H2" s="112">
        <f ca="1">G2-5*(G2-$M2)/($M$1-G$1)</f>
        <v>0.21975525440712171</v>
      </c>
      <c r="I2" s="112">
        <f t="shared" ref="I2:L2" ca="1" si="0">H2-5*(H2-$M2)/($M$1-H$1)</f>
        <v>0.21603058907818745</v>
      </c>
      <c r="J2" s="112">
        <f t="shared" ca="1" si="0"/>
        <v>0.21230592374925317</v>
      </c>
      <c r="K2" s="112">
        <f t="shared" ca="1" si="0"/>
        <v>0.20858125842031891</v>
      </c>
      <c r="L2" s="112">
        <f t="shared" ca="1" si="0"/>
        <v>0.20485659309138465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0.20113192776245037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0.35998561573102333</v>
      </c>
      <c r="D3" s="114">
        <f ca="1">MAX(0,IFERROR(VLOOKUP(MID(CELL("filename",$A$1),FIND("]",CELL("filename",$A$1))+1,255)&amp;$A3,_datainput!$A$1:$AE$345,4+D$1-1990,FALSE),0))</f>
        <v>0.36672380782311198</v>
      </c>
      <c r="E3" s="114">
        <f t="shared" ref="E3:F3" ca="1" si="1">D3-(D3-$G3)/($G$1-D$1)</f>
        <v>0.36736719352951658</v>
      </c>
      <c r="F3" s="114">
        <f t="shared" ca="1" si="1"/>
        <v>0.36801057923592118</v>
      </c>
      <c r="G3" s="111">
        <f ca="1">INDEX(OFFSET(_summary!$T$26,0,MATCH(MID(CELL("filename",$A$1),FIND("]",CELL("filename",$A$1))+1,255),_summary!$U$25:$AI$25,0),140,1),MATCH($A3,_summary!$U$26:$U$54,0))</f>
        <v>0.36865396494232583</v>
      </c>
      <c r="H3" s="112">
        <f t="shared" ref="H3:L18" ca="1" si="2">G3-5*(G3-$M3)/($M$1-G$1)</f>
        <v>0.36250973219328708</v>
      </c>
      <c r="I3" s="112">
        <f t="shared" ca="1" si="2"/>
        <v>0.35636549944424833</v>
      </c>
      <c r="J3" s="112">
        <f t="shared" ca="1" si="2"/>
        <v>0.35022126669520959</v>
      </c>
      <c r="K3" s="112">
        <f t="shared" ca="1" si="2"/>
        <v>0.34407703394617078</v>
      </c>
      <c r="L3" s="112">
        <f t="shared" ca="1" si="2"/>
        <v>0.33793280119713198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0.33178856844809324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8.6078703906675462E-4</v>
      </c>
      <c r="E4" s="114">
        <f t="shared" ref="E4:F4" ca="1" si="3">D4-(D4-$G4)/($G$1-D$1)</f>
        <v>5.7385802604450315E-4</v>
      </c>
      <c r="F4" s="114">
        <f t="shared" ca="1" si="3"/>
        <v>2.8692901302225157E-4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4.9806701055388966E-2</v>
      </c>
      <c r="D5" s="114">
        <f ca="1">MAX(0,IFERROR(VLOOKUP(MID(CELL("filename",$A$1),FIND("]",CELL("filename",$A$1))+1,255)&amp;$A5,_datainput!$A$1:$AE$345,4+D$1-1990,FALSE),0))</f>
        <v>4.9940602198843977E-2</v>
      </c>
      <c r="E5" s="114">
        <f t="shared" ref="E5:F5" ca="1" si="4">D5-(D5-$G5)/($G$1-D$1)</f>
        <v>5.0610016489568747E-2</v>
      </c>
      <c r="F5" s="114">
        <f t="shared" ca="1" si="4"/>
        <v>5.1279430780293525E-2</v>
      </c>
      <c r="G5" s="111">
        <f ca="1">INDEX(OFFSET(_summary!$T$26,0,MATCH(MID(CELL("filename",$A$1),FIND("]",CELL("filename",$A$1))+1,255),_summary!$U$25:$AI$25,0),140,1),MATCH($A5,_summary!$U$26:$U$54,0))</f>
        <v>5.1948845071018296E-2</v>
      </c>
      <c r="H5" s="112">
        <f t="shared" ca="1" si="2"/>
        <v>5.1083030986501327E-2</v>
      </c>
      <c r="I5" s="112">
        <f t="shared" ca="1" si="2"/>
        <v>5.0217216901984357E-2</v>
      </c>
      <c r="J5" s="112">
        <f t="shared" ca="1" si="2"/>
        <v>4.9351402817467388E-2</v>
      </c>
      <c r="K5" s="112">
        <f t="shared" ca="1" si="2"/>
        <v>4.8485588732950412E-2</v>
      </c>
      <c r="L5" s="112">
        <f t="shared" ca="1" si="2"/>
        <v>4.7619774648433436E-2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4.6753960563916466E-2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0.65347456614766486</v>
      </c>
      <c r="D6" s="114">
        <f ca="1">MAX(0,IFERROR(VLOOKUP(MID(CELL("filename",$A$1),FIND("]",CELL("filename",$A$1))+1,255)&amp;$A6,_datainput!$A$1:$AE$345,4+D$1-1990,FALSE),0))</f>
        <v>0.65078705548260551</v>
      </c>
      <c r="E6" s="114">
        <f t="shared" ref="E6:F6" ca="1" si="5">D6-(D6-$G6)/($G$1-D$1)</f>
        <v>0.65932788571112888</v>
      </c>
      <c r="F6" s="114">
        <f t="shared" ca="1" si="5"/>
        <v>0.66786871593965225</v>
      </c>
      <c r="G6" s="111">
        <f ca="1">INDEX(OFFSET(_summary!$T$26,0,MATCH(MID(CELL("filename",$A$1),FIND("]",CELL("filename",$A$1))+1,255),_summary!$U$25:$AI$25,0),140,1),MATCH($A6,_summary!$U$26:$U$54,0))</f>
        <v>0.67640954616817561</v>
      </c>
      <c r="H6" s="112">
        <f t="shared" ca="1" si="2"/>
        <v>0.66513605373203932</v>
      </c>
      <c r="I6" s="112">
        <f t="shared" ca="1" si="2"/>
        <v>0.65386256129590303</v>
      </c>
      <c r="J6" s="112">
        <f t="shared" ca="1" si="2"/>
        <v>0.64258906885976685</v>
      </c>
      <c r="K6" s="112">
        <f t="shared" ca="1" si="2"/>
        <v>0.63131557642363056</v>
      </c>
      <c r="L6" s="112">
        <f t="shared" ca="1" si="2"/>
        <v>0.62004208398749427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0.6087685915513581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0.10273574196381385</v>
      </c>
      <c r="D8" s="114">
        <f ca="1">MAX(0,IFERROR(VLOOKUP(MID(CELL("filename",$A$1),FIND("]",CELL("filename",$A$1))+1,255)&amp;$A8,_datainput!$A$1:$AE$345,4+D$1-1990,FALSE),0))</f>
        <v>9.6290012380105192E-2</v>
      </c>
      <c r="E8" s="114">
        <f t="shared" ref="E8:F8" ca="1" si="7">D8-(D8-$G8)/($G$1-D$1)</f>
        <v>0.11510507434320393</v>
      </c>
      <c r="F8" s="114">
        <f t="shared" ca="1" si="7"/>
        <v>0.13392013630630267</v>
      </c>
      <c r="G8" s="111">
        <f ca="1">INDEX(OFFSET(_summary!$T$26,0,MATCH(MID(CELL("filename",$A$1),FIND("]",CELL("filename",$A$1))+1,255),_summary!$U$25:$AI$25,0),140,1),MATCH($A8,_summary!$U$26:$U$54,0))</f>
        <v>0.15273519826940141</v>
      </c>
      <c r="H8" s="112">
        <f t="shared" ca="1" si="2"/>
        <v>0.15018961163157804</v>
      </c>
      <c r="I8" s="112">
        <f t="shared" ca="1" si="2"/>
        <v>0.14764402499375467</v>
      </c>
      <c r="J8" s="112">
        <f t="shared" ca="1" si="2"/>
        <v>0.14509843835593134</v>
      </c>
      <c r="K8" s="112">
        <f t="shared" ca="1" si="2"/>
        <v>0.14255285171810797</v>
      </c>
      <c r="L8" s="112">
        <f t="shared" ca="1" si="2"/>
        <v>0.1400072650802846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0.13746167844246127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6.6709847205850574E-3</v>
      </c>
      <c r="D9" s="114">
        <f ca="1">MAX(0,IFERROR(VLOOKUP(MID(CELL("filename",$A$1),FIND("]",CELL("filename",$A$1))+1,255)&amp;$A9,_datainput!$A$1:$AE$345,4+D$1-1990,FALSE),0))</f>
        <v>4.4083260524353206E-3</v>
      </c>
      <c r="E9" s="114">
        <f t="shared" ref="E9:F9" ca="1" si="8">D9-(D9-$G9)/($G$1-D$1)</f>
        <v>5.9724277184020859E-3</v>
      </c>
      <c r="F9" s="114">
        <f t="shared" ca="1" si="8"/>
        <v>7.5365293843688511E-3</v>
      </c>
      <c r="G9" s="111">
        <f ca="1">INDEX(OFFSET(_summary!$T$26,0,MATCH(MID(CELL("filename",$A$1),FIND("]",CELL("filename",$A$1))+1,255),_summary!$U$25:$AI$25,0),140,1),MATCH($A9,_summary!$U$26:$U$54,0))</f>
        <v>9.1006310503356155E-3</v>
      </c>
      <c r="H9" s="112">
        <f t="shared" ca="1" si="2"/>
        <v>8.9489538661633554E-3</v>
      </c>
      <c r="I9" s="112">
        <f t="shared" ca="1" si="2"/>
        <v>8.7972766819910952E-3</v>
      </c>
      <c r="J9" s="112">
        <f t="shared" ca="1" si="2"/>
        <v>8.6455994978188351E-3</v>
      </c>
      <c r="K9" s="112">
        <f t="shared" ca="1" si="2"/>
        <v>8.493922313646575E-3</v>
      </c>
      <c r="L9" s="112">
        <f t="shared" ca="1" si="2"/>
        <v>8.3422451294743148E-3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8.1905679453020547E-3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0.14838418537562489</v>
      </c>
      <c r="D10" s="114">
        <f ca="1">MAX(0,IFERROR(VLOOKUP(MID(CELL("filename",$A$1),FIND("]",CELL("filename",$A$1))+1,255)&amp;$A10,_datainput!$A$1:$AE$345,4+D$1-1990,FALSE),0))</f>
        <v>0.12173221922580416</v>
      </c>
      <c r="E10" s="114">
        <f t="shared" ref="E10:F10" ca="1" si="9">D10-(D10-$G10)/($G$1-D$1)</f>
        <v>0.13739473693312035</v>
      </c>
      <c r="F10" s="114">
        <f t="shared" ca="1" si="9"/>
        <v>0.15305725464043657</v>
      </c>
      <c r="G10" s="111">
        <f ca="1">INDEX(OFFSET(_summary!$T$26,0,MATCH(MID(CELL("filename",$A$1),FIND("]",CELL("filename",$A$1))+1,255),_summary!$U$25:$AI$25,0),140,1),MATCH($A10,_summary!$U$26:$U$54,0))</f>
        <v>0.16871977234775276</v>
      </c>
      <c r="H10" s="112">
        <f t="shared" ca="1" si="2"/>
        <v>0.1659077761419569</v>
      </c>
      <c r="I10" s="112">
        <f t="shared" ca="1" si="2"/>
        <v>0.16309577993616101</v>
      </c>
      <c r="J10" s="112">
        <f t="shared" ca="1" si="2"/>
        <v>0.16028378373036511</v>
      </c>
      <c r="K10" s="112">
        <f t="shared" ca="1" si="2"/>
        <v>0.15747178752456925</v>
      </c>
      <c r="L10" s="112">
        <f t="shared" ca="1" si="2"/>
        <v>0.15465979131877339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0.1518477951129775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0.16246028337517182</v>
      </c>
      <c r="D11" s="114">
        <f ca="1">MAX(0,IFERROR(VLOOKUP(MID(CELL("filename",$A$1),FIND("]",CELL("filename",$A$1))+1,255)&amp;$A11,_datainput!$A$1:$AE$345,4+D$1-1990,FALSE),0))</f>
        <v>0.16490153407163891</v>
      </c>
      <c r="E11" s="114">
        <f t="shared" ref="E11:F11" ca="1" si="10">D11-(D11-$G11)/($G$1-D$1)</f>
        <v>0.16948087308292445</v>
      </c>
      <c r="F11" s="114">
        <f t="shared" ca="1" si="10"/>
        <v>0.17406021209421002</v>
      </c>
      <c r="G11" s="111">
        <f ca="1">INDEX(OFFSET(_summary!$T$26,0,MATCH(MID(CELL("filename",$A$1),FIND("]",CELL("filename",$A$1))+1,255),_summary!$U$25:$AI$25,0),140,1),MATCH($A11,_summary!$U$26:$U$54,0))</f>
        <v>0.17863955110549556</v>
      </c>
      <c r="H11" s="112">
        <f t="shared" ca="1" si="2"/>
        <v>0.17566222525373731</v>
      </c>
      <c r="I11" s="112">
        <f t="shared" ca="1" si="2"/>
        <v>0.17268489940197906</v>
      </c>
      <c r="J11" s="112">
        <f t="shared" ca="1" si="2"/>
        <v>0.16970757355022081</v>
      </c>
      <c r="K11" s="112">
        <f t="shared" ca="1" si="2"/>
        <v>0.16673024769846254</v>
      </c>
      <c r="L11" s="112">
        <f t="shared" ca="1" si="2"/>
        <v>0.16375292184670426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0.16077559599494601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0.26759438226391624</v>
      </c>
      <c r="D12" s="114">
        <f ca="1">MAX(0,IFERROR(VLOOKUP(MID(CELL("filename",$A$1),FIND("]",CELL("filename",$A$1))+1,255)&amp;$A12,_datainput!$A$1:$AE$345,4+D$1-1990,FALSE),0))</f>
        <v>0.26686404583203699</v>
      </c>
      <c r="E12" s="114">
        <f t="shared" ref="E12:F12" ca="1" si="11">D12-(D12-$G12)/($G$1-D$1)</f>
        <v>0.27997764692095067</v>
      </c>
      <c r="F12" s="114">
        <f t="shared" ca="1" si="11"/>
        <v>0.29309124800986436</v>
      </c>
      <c r="G12" s="111">
        <f ca="1">INDEX(OFFSET(_summary!$T$26,0,MATCH(MID(CELL("filename",$A$1),FIND("]",CELL("filename",$A$1))+1,255),_summary!$U$25:$AI$25,0),140,1),MATCH($A12,_summary!$U$26:$U$54,0))</f>
        <v>0.30620484909877804</v>
      </c>
      <c r="H12" s="112">
        <f t="shared" ca="1" si="2"/>
        <v>0.30110143494713176</v>
      </c>
      <c r="I12" s="112">
        <f t="shared" ca="1" si="2"/>
        <v>0.29599802079548548</v>
      </c>
      <c r="J12" s="112">
        <f t="shared" ca="1" si="2"/>
        <v>0.29089460664383915</v>
      </c>
      <c r="K12" s="112">
        <f t="shared" ca="1" si="2"/>
        <v>0.28579119249219287</v>
      </c>
      <c r="L12" s="112">
        <f t="shared" ca="1" si="2"/>
        <v>0.28068777834054659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0.27558436418890025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0.51960134574616357</v>
      </c>
      <c r="D13" s="114">
        <f ca="1">MAX(0,IFERROR(VLOOKUP(MID(CELL("filename",$A$1),FIND("]",CELL("filename",$A$1))+1,255)&amp;$A13,_datainput!$A$1:$AE$345,4+D$1-1990,FALSE),0))</f>
        <v>0.49748020875717308</v>
      </c>
      <c r="E13" s="114">
        <f t="shared" ref="E13:F13" ca="1" si="12">D13-(D13-$G13)/($G$1-D$1)</f>
        <v>0.48825739416064368</v>
      </c>
      <c r="F13" s="114">
        <f t="shared" ca="1" si="12"/>
        <v>0.47903457956411433</v>
      </c>
      <c r="G13" s="111">
        <f ca="1">INDEX(OFFSET(_summary!$T$26,0,MATCH(MID(CELL("filename",$A$1),FIND("]",CELL("filename",$A$1))+1,255),_summary!$U$25:$AI$25,0),140,1),MATCH($A13,_summary!$U$26:$U$54,0))</f>
        <v>0.46981176496758492</v>
      </c>
      <c r="H13" s="112">
        <f t="shared" ca="1" si="2"/>
        <v>0.46198156888479186</v>
      </c>
      <c r="I13" s="112">
        <f t="shared" ca="1" si="2"/>
        <v>0.4541513728019988</v>
      </c>
      <c r="J13" s="112">
        <f t="shared" ca="1" si="2"/>
        <v>0.44632117671920568</v>
      </c>
      <c r="K13" s="112">
        <f t="shared" ca="1" si="2"/>
        <v>0.43849098063641262</v>
      </c>
      <c r="L13" s="112">
        <f t="shared" ca="1" si="2"/>
        <v>0.43066078455361956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0.42283058847082644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5.3446038512735687E-5</v>
      </c>
      <c r="F14" s="114">
        <f t="shared" ca="1" si="13"/>
        <v>1.0689207702547137E-4</v>
      </c>
      <c r="G14" s="111">
        <f ca="1">INDEX(OFFSET(_summary!$T$26,0,MATCH(MID(CELL("filename",$A$1),FIND("]",CELL("filename",$A$1))+1,255),_summary!$U$25:$AI$25,0),140,1),MATCH($A14,_summary!$U$26:$U$54,0))</f>
        <v>1.6033811553820706E-4</v>
      </c>
      <c r="H14" s="112">
        <f t="shared" ca="1" si="2"/>
        <v>1.5766581361257028E-4</v>
      </c>
      <c r="I14" s="112">
        <f t="shared" ca="1" si="2"/>
        <v>1.5499351168693349E-4</v>
      </c>
      <c r="J14" s="112">
        <f t="shared" ca="1" si="2"/>
        <v>1.5232120976129671E-4</v>
      </c>
      <c r="K14" s="112">
        <f t="shared" ca="1" si="2"/>
        <v>1.4964890783565992E-4</v>
      </c>
      <c r="L14" s="112">
        <f t="shared" ca="1" si="2"/>
        <v>1.4697660591002313E-4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1.4430430398438635E-4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0.4687351790665148</v>
      </c>
      <c r="D15" s="114">
        <f ca="1">MAX(0,IFERROR(VLOOKUP(MID(CELL("filename",$A$1),FIND("]",CELL("filename",$A$1))+1,255)&amp;$A15,_datainput!$A$1:$AE$345,4+D$1-1990,FALSE),0))</f>
        <v>0.47035486275031341</v>
      </c>
      <c r="E15" s="114">
        <f t="shared" ref="E15:F15" ca="1" si="14">D15-(D15-$G15)/($G$1-D$1)</f>
        <v>0.45224389636052242</v>
      </c>
      <c r="F15" s="114">
        <f t="shared" ca="1" si="14"/>
        <v>0.43413292997073144</v>
      </c>
      <c r="G15" s="111">
        <f ca="1">INDEX(OFFSET(_summary!$T$26,0,MATCH(MID(CELL("filename",$A$1),FIND("]",CELL("filename",$A$1))+1,255),_summary!$U$25:$AI$25,0),140,1),MATCH($A15,_summary!$U$26:$U$54,0))</f>
        <v>0.41602196358094046</v>
      </c>
      <c r="H15" s="112">
        <f t="shared" ca="1" si="2"/>
        <v>0.40908826418792477</v>
      </c>
      <c r="I15" s="112">
        <f t="shared" ca="1" si="2"/>
        <v>0.40215456479490908</v>
      </c>
      <c r="J15" s="112">
        <f t="shared" ca="1" si="2"/>
        <v>0.39522086540189338</v>
      </c>
      <c r="K15" s="112">
        <f t="shared" ca="1" si="2"/>
        <v>0.38828716600887775</v>
      </c>
      <c r="L15" s="112">
        <f t="shared" ca="1" si="2"/>
        <v>0.38135346661586211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0.37441976722284642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4.9648087219278797E-2</v>
      </c>
      <c r="D16" s="114">
        <f ca="1">MAX(0,IFERROR(VLOOKUP(MID(CELL("filename",$A$1),FIND("]",CELL("filename",$A$1))+1,255)&amp;$A16,_datainput!$A$1:$AE$345,4+D$1-1990,FALSE),0))</f>
        <v>3.8791606759728647E-2</v>
      </c>
      <c r="E16" s="114">
        <f t="shared" ref="E16:F16" ca="1" si="15">D16-(D16-$G16)/($G$1-D$1)</f>
        <v>4.5667242108602221E-2</v>
      </c>
      <c r="F16" s="114">
        <f t="shared" ca="1" si="15"/>
        <v>5.2542877457475795E-2</v>
      </c>
      <c r="G16" s="111">
        <f ca="1">INDEX(OFFSET(_summary!$T$26,0,MATCH(MID(CELL("filename",$A$1),FIND("]",CELL("filename",$A$1))+1,255),_summary!$U$25:$AI$25,0),140,1),MATCH($A16,_summary!$U$26:$U$54,0))</f>
        <v>5.9418512806349369E-2</v>
      </c>
      <c r="H16" s="112">
        <f t="shared" ca="1" si="2"/>
        <v>5.8428204259576878E-2</v>
      </c>
      <c r="I16" s="112">
        <f t="shared" ca="1" si="2"/>
        <v>5.7437895712804388E-2</v>
      </c>
      <c r="J16" s="112">
        <f t="shared" ca="1" si="2"/>
        <v>5.6447587166031897E-2</v>
      </c>
      <c r="K16" s="112">
        <f t="shared" ca="1" si="2"/>
        <v>5.5457278619259406E-2</v>
      </c>
      <c r="L16" s="112">
        <f t="shared" ca="1" si="2"/>
        <v>5.4466970072486923E-2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5.3476661525714432E-2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5.4452116224877244E-2</v>
      </c>
      <c r="D17" s="114">
        <f ca="1">MAX(0,IFERROR(VLOOKUP(MID(CELL("filename",$A$1),FIND("]",CELL("filename",$A$1))+1,255)&amp;$A17,_datainput!$A$1:$AE$345,4+D$1-1990,FALSE),0))</f>
        <v>5.5023805833746171E-2</v>
      </c>
      <c r="E17" s="114">
        <f t="shared" ref="E17:F17" ca="1" si="16">D17-(D17-$G17)/($G$1-D$1)</f>
        <v>5.118706896870126E-2</v>
      </c>
      <c r="F17" s="114">
        <f t="shared" ca="1" si="16"/>
        <v>4.7350332103656342E-2</v>
      </c>
      <c r="G17" s="111">
        <f ca="1">INDEX(OFFSET(_summary!$T$26,0,MATCH(MID(CELL("filename",$A$1),FIND("]",CELL("filename",$A$1))+1,255),_summary!$U$25:$AI$25,0),140,1),MATCH($A17,_summary!$U$26:$U$54,0))</f>
        <v>4.3513595238611431E-2</v>
      </c>
      <c r="H17" s="112">
        <f t="shared" ca="1" si="2"/>
        <v>4.2788368651301242E-2</v>
      </c>
      <c r="I17" s="112">
        <f t="shared" ca="1" si="2"/>
        <v>4.2063142063991053E-2</v>
      </c>
      <c r="J17" s="112">
        <f t="shared" ca="1" si="2"/>
        <v>4.1337915476680864E-2</v>
      </c>
      <c r="K17" s="112">
        <f t="shared" ca="1" si="2"/>
        <v>4.0612688889370675E-2</v>
      </c>
      <c r="L17" s="112">
        <f t="shared" ca="1" si="2"/>
        <v>3.9887462302060486E-2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3.916223571475029E-2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2.023671686501707E-2</v>
      </c>
      <c r="D18" s="114">
        <f ca="1">MAX(0,IFERROR(VLOOKUP(MID(CELL("filename",$A$1),FIND("]",CELL("filename",$A$1))+1,255)&amp;$A18,_datainput!$A$1:$AE$345,4+D$1-1990,FALSE),0))</f>
        <v>2.6671475248004832E-2</v>
      </c>
      <c r="E18" s="114">
        <f t="shared" ref="E18:F18" ca="1" si="17">D18-(D18-$G18)/($G$1-D$1)</f>
        <v>2.2335221653361347E-2</v>
      </c>
      <c r="F18" s="114">
        <f t="shared" ca="1" si="17"/>
        <v>1.7998968058717861E-2</v>
      </c>
      <c r="G18" s="111">
        <f ca="1">INDEX(OFFSET(_summary!$T$26,0,MATCH(MID(CELL("filename",$A$1),FIND("]",CELL("filename",$A$1))+1,255),_summary!$U$25:$AI$25,0),140,1),MATCH($A18,_summary!$U$26:$U$54,0))</f>
        <v>1.3662714464074379E-2</v>
      </c>
      <c r="H18" s="112">
        <f t="shared" ca="1" si="2"/>
        <v>1.3435002556339806E-2</v>
      </c>
      <c r="I18" s="112">
        <f t="shared" ca="1" si="2"/>
        <v>1.3207290648605232E-2</v>
      </c>
      <c r="J18" s="112">
        <f t="shared" ca="1" si="2"/>
        <v>1.2979578740870659E-2</v>
      </c>
      <c r="K18" s="112">
        <f t="shared" ca="1" si="2"/>
        <v>1.2751866833136087E-2</v>
      </c>
      <c r="L18" s="112">
        <f t="shared" ca="1" si="2"/>
        <v>1.2524154925401515E-2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1.2296443017666941E-2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0.39050684320066359</v>
      </c>
      <c r="D19" s="114">
        <f ca="1">MAX(0,IFERROR(VLOOKUP(MID(CELL("filename",$A$1),FIND("]",CELL("filename",$A$1))+1,255)&amp;$A19,_datainput!$A$1:$AE$345,4+D$1-1990,FALSE),0))</f>
        <v>0.38202751812370972</v>
      </c>
      <c r="E19" s="114">
        <f t="shared" ref="E19:F19" ca="1" si="18">D19-(D19-$G19)/($G$1-D$1)</f>
        <v>0.39421476861889659</v>
      </c>
      <c r="F19" s="114">
        <f t="shared" ca="1" si="18"/>
        <v>0.40640201911408347</v>
      </c>
      <c r="G19" s="111">
        <f ca="1">INDEX(OFFSET(_summary!$T$26,0,MATCH(MID(CELL("filename",$A$1),FIND("]",CELL("filename",$A$1))+1,255),_summary!$U$25:$AI$25,0),140,1),MATCH($A19,_summary!$U$26:$U$54,0))</f>
        <v>0.41858926960927029</v>
      </c>
      <c r="H19" s="112">
        <f t="shared" ref="H19:L34" ca="1" si="19">G19-5*(G19-$M19)/($M$1-G$1)</f>
        <v>0.41161278178244909</v>
      </c>
      <c r="I19" s="112">
        <f t="shared" ca="1" si="19"/>
        <v>0.40463629395562795</v>
      </c>
      <c r="J19" s="112">
        <f t="shared" ca="1" si="19"/>
        <v>0.3976598061288068</v>
      </c>
      <c r="K19" s="112">
        <f t="shared" ca="1" si="19"/>
        <v>0.3906833183019856</v>
      </c>
      <c r="L19" s="112">
        <f t="shared" ca="1" si="19"/>
        <v>0.38370683047516441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0.37673034264834326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0.11877566570924532</v>
      </c>
      <c r="D20" s="114">
        <f ca="1">MAX(0,IFERROR(VLOOKUP(MID(CELL("filename",$A$1),FIND("]",CELL("filename",$A$1))+1,255)&amp;$A20,_datainput!$A$1:$AE$345,4+D$1-1990,FALSE),0))</f>
        <v>1.1577453012505021E-2</v>
      </c>
      <c r="E20" s="114">
        <f t="shared" ref="E20:F20" ca="1" si="20">D20-(D20-$G20)/($G$1-D$1)</f>
        <v>3.6682856297104785E-2</v>
      </c>
      <c r="F20" s="114">
        <f t="shared" ca="1" si="20"/>
        <v>6.1788259581704551E-2</v>
      </c>
      <c r="G20" s="111">
        <f ca="1">INDEX(OFFSET(_summary!$T$26,0,MATCH(MID(CELL("filename",$A$1),FIND("]",CELL("filename",$A$1))+1,255),_summary!$U$25:$AI$25,0),140,1),MATCH($A20,_summary!$U$26:$U$54,0))</f>
        <v>8.6893662866304316E-2</v>
      </c>
      <c r="H20" s="112">
        <f t="shared" ca="1" si="19"/>
        <v>8.5445435151865909E-2</v>
      </c>
      <c r="I20" s="112">
        <f t="shared" ca="1" si="19"/>
        <v>8.3997207437427501E-2</v>
      </c>
      <c r="J20" s="112">
        <f t="shared" ca="1" si="19"/>
        <v>8.2548979722989094E-2</v>
      </c>
      <c r="K20" s="112">
        <f t="shared" ca="1" si="19"/>
        <v>8.1100752008550686E-2</v>
      </c>
      <c r="L20" s="112">
        <f t="shared" ca="1" si="19"/>
        <v>7.9652524294112292E-2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7.8204296579673885E-2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1.8503103714233007E-3</v>
      </c>
      <c r="D21" s="114">
        <f ca="1">MAX(0,IFERROR(VLOOKUP(MID(CELL("filename",$A$1),FIND("]",CELL("filename",$A$1))+1,255)&amp;$A21,_datainput!$A$1:$AE$345,4+D$1-1990,FALSE),0))</f>
        <v>1.895725028936547E-3</v>
      </c>
      <c r="E21" s="114">
        <f t="shared" ref="E21:F21" ca="1" si="21">D21-(D21-$G21)/($G$1-D$1)</f>
        <v>1.7795996353127997E-3</v>
      </c>
      <c r="F21" s="114">
        <f t="shared" ca="1" si="21"/>
        <v>1.6634742416890523E-3</v>
      </c>
      <c r="G21" s="111">
        <f ca="1">INDEX(OFFSET(_summary!$T$26,0,MATCH(MID(CELL("filename",$A$1),FIND("]",CELL("filename",$A$1))+1,255),_summary!$U$25:$AI$25,0),140,1),MATCH($A21,_summary!$U$26:$U$54,0))</f>
        <v>1.5473488480653051E-3</v>
      </c>
      <c r="H21" s="112">
        <f t="shared" ca="1" si="19"/>
        <v>1.52155970059755E-3</v>
      </c>
      <c r="I21" s="112">
        <f t="shared" ca="1" si="19"/>
        <v>1.495770553129795E-3</v>
      </c>
      <c r="J21" s="112">
        <f t="shared" ca="1" si="19"/>
        <v>1.46998140566204E-3</v>
      </c>
      <c r="K21" s="112">
        <f t="shared" ca="1" si="19"/>
        <v>1.4441922581942849E-3</v>
      </c>
      <c r="L21" s="112">
        <f t="shared" ca="1" si="19"/>
        <v>1.4184031107265299E-3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1.3926139632587746E-3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5.8133268986570634E-3</v>
      </c>
      <c r="D22" s="114">
        <f ca="1">MAX(0,IFERROR(VLOOKUP(MID(CELL("filename",$A$1),FIND("]",CELL("filename",$A$1))+1,255)&amp;$A22,_datainput!$A$1:$AE$345,4+D$1-1990,FALSE),0))</f>
        <v>5.7821582956181323E-3</v>
      </c>
      <c r="E22" s="114">
        <f t="shared" ref="E22:F22" ca="1" si="22">D22-(D22-$G22)/($G$1-D$1)</f>
        <v>6.0039045879510871E-3</v>
      </c>
      <c r="F22" s="114">
        <f t="shared" ca="1" si="22"/>
        <v>6.2256508802840428E-3</v>
      </c>
      <c r="G22" s="111">
        <f ca="1">INDEX(OFFSET(_summary!$T$26,0,MATCH(MID(CELL("filename",$A$1),FIND("]",CELL("filename",$A$1))+1,255),_summary!$U$25:$AI$25,0),140,1),MATCH($A22,_summary!$U$26:$U$54,0))</f>
        <v>6.4473971726169976E-3</v>
      </c>
      <c r="H22" s="112">
        <f t="shared" ca="1" si="19"/>
        <v>6.339940553073381E-3</v>
      </c>
      <c r="I22" s="112">
        <f t="shared" ca="1" si="19"/>
        <v>6.2324839335297644E-3</v>
      </c>
      <c r="J22" s="112">
        <f t="shared" ca="1" si="19"/>
        <v>6.1250273139861477E-3</v>
      </c>
      <c r="K22" s="112">
        <f t="shared" ca="1" si="19"/>
        <v>6.0175706944425311E-3</v>
      </c>
      <c r="L22" s="112">
        <f t="shared" ca="1" si="19"/>
        <v>5.9101140748989145E-3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5.8026574553552979E-3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5.1034058371174855E-2</v>
      </c>
      <c r="D23" s="114">
        <f ca="1">MAX(0,IFERROR(VLOOKUP(MID(CELL("filename",$A$1),FIND("]",CELL("filename",$A$1))+1,255)&amp;$A23,_datainput!$A$1:$AE$345,4+D$1-1990,FALSE),0))</f>
        <v>4.426360221101322E-2</v>
      </c>
      <c r="E23" s="114">
        <f t="shared" ref="E23:F23" ca="1" si="23">D23-(D23-$G23)/($G$1-D$1)</f>
        <v>4.8636161404054704E-2</v>
      </c>
      <c r="F23" s="114">
        <f t="shared" ca="1" si="23"/>
        <v>5.3008720597096187E-2</v>
      </c>
      <c r="G23" s="111">
        <f ca="1">INDEX(OFFSET(_summary!$T$26,0,MATCH(MID(CELL("filename",$A$1),FIND("]",CELL("filename",$A$1))+1,255),_summary!$U$25:$AI$25,0),140,1),MATCH($A23,_summary!$U$26:$U$54,0))</f>
        <v>5.7381279790137678E-2</v>
      </c>
      <c r="H23" s="112">
        <f t="shared" ca="1" si="19"/>
        <v>5.6424925126968714E-2</v>
      </c>
      <c r="I23" s="112">
        <f t="shared" ca="1" si="19"/>
        <v>5.546857046379975E-2</v>
      </c>
      <c r="J23" s="112">
        <f t="shared" ca="1" si="19"/>
        <v>5.4512215800630787E-2</v>
      </c>
      <c r="K23" s="112">
        <f t="shared" ca="1" si="19"/>
        <v>5.355586113746183E-2</v>
      </c>
      <c r="L23" s="112">
        <f t="shared" ca="1" si="19"/>
        <v>5.2599506474292873E-2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5.1643151811123909E-2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2.0173795505149666E-4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0.13532852752805602</v>
      </c>
      <c r="D26" s="114">
        <f ca="1">MAX(0,IFERROR(VLOOKUP(MID(CELL("filename",$A$1),FIND("]",CELL("filename",$A$1))+1,255)&amp;$A26,_datainput!$A$1:$AE$345,4+D$1-1990,FALSE),0))</f>
        <v>0.12836209020575859</v>
      </c>
      <c r="E26" s="114">
        <f t="shared" ref="E26:F26" ca="1" si="26">D26-(D26-$G26)/($G$1-D$1)</f>
        <v>0.14378170184170258</v>
      </c>
      <c r="F26" s="114">
        <f t="shared" ca="1" si="26"/>
        <v>0.1592013134776466</v>
      </c>
      <c r="G26" s="111">
        <f ca="1">INDEX(OFFSET(_summary!$T$26,0,MATCH(MID(CELL("filename",$A$1),FIND("]",CELL("filename",$A$1))+1,255),_summary!$U$25:$AI$25,0),140,1),MATCH($A26,_summary!$U$26:$U$54,0))</f>
        <v>0.17462092511359059</v>
      </c>
      <c r="H26" s="112">
        <f t="shared" ca="1" si="19"/>
        <v>0.17171057636169743</v>
      </c>
      <c r="I26" s="112">
        <f t="shared" ca="1" si="19"/>
        <v>0.16880022760980426</v>
      </c>
      <c r="J26" s="112">
        <f t="shared" ca="1" si="19"/>
        <v>0.16588987885791107</v>
      </c>
      <c r="K26" s="112">
        <f t="shared" ca="1" si="19"/>
        <v>0.1629795301060179</v>
      </c>
      <c r="L26" s="112">
        <f t="shared" ca="1" si="19"/>
        <v>0.16006918135412473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0.15715883260223154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0.18675738684129581</v>
      </c>
      <c r="D27" s="114">
        <f ca="1">MAX(0,IFERROR(VLOOKUP(MID(CELL("filename",$A$1),FIND("]",CELL("filename",$A$1))+1,255)&amp;$A27,_datainput!$A$1:$AE$345,4+D$1-1990,FALSE),0))</f>
        <v>0.18014515194367506</v>
      </c>
      <c r="E27" s="114">
        <f t="shared" ref="E27:F27" ca="1" si="27">D27-(D27-$G27)/($G$1-D$1)</f>
        <v>0.18272358669968367</v>
      </c>
      <c r="F27" s="114">
        <f t="shared" ca="1" si="27"/>
        <v>0.18530202145569227</v>
      </c>
      <c r="G27" s="111">
        <f ca="1">INDEX(OFFSET(_summary!$T$26,0,MATCH(MID(CELL("filename",$A$1),FIND("]",CELL("filename",$A$1))+1,255),_summary!$U$25:$AI$25,0),140,1),MATCH($A27,_summary!$U$26:$U$54,0))</f>
        <v>0.18788045621170088</v>
      </c>
      <c r="H27" s="112">
        <f t="shared" ca="1" si="19"/>
        <v>0.1847491152748392</v>
      </c>
      <c r="I27" s="112">
        <f t="shared" ca="1" si="19"/>
        <v>0.18161777433797752</v>
      </c>
      <c r="J27" s="112">
        <f t="shared" ca="1" si="19"/>
        <v>0.17848643340111583</v>
      </c>
      <c r="K27" s="112">
        <f t="shared" ca="1" si="19"/>
        <v>0.17535509246425415</v>
      </c>
      <c r="L27" s="112">
        <f t="shared" ca="1" si="19"/>
        <v>0.17222375152739247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0.16909241059053079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4.7835427633613854E-3</v>
      </c>
      <c r="F28" s="114">
        <f t="shared" ca="1" si="28"/>
        <v>9.567085526722769E-3</v>
      </c>
      <c r="G28" s="111">
        <f ca="1">INDEX(OFFSET(_summary!$T$26,0,MATCH(MID(CELL("filename",$A$1),FIND("]",CELL("filename",$A$1))+1,255),_summary!$U$25:$AI$25,0),140,1),MATCH($A28,_summary!$U$26:$U$54,0))</f>
        <v>1.4350628290084155E-2</v>
      </c>
      <c r="H28" s="112">
        <f t="shared" ca="1" si="19"/>
        <v>1.4111451151916086E-2</v>
      </c>
      <c r="I28" s="112">
        <f t="shared" ca="1" si="19"/>
        <v>1.3872274013748017E-2</v>
      </c>
      <c r="J28" s="112">
        <f t="shared" ca="1" si="19"/>
        <v>1.3633096875579948E-2</v>
      </c>
      <c r="K28" s="112">
        <f t="shared" ca="1" si="19"/>
        <v>1.3393919737411879E-2</v>
      </c>
      <c r="L28" s="112">
        <f t="shared" ca="1" si="19"/>
        <v>1.315474259924381E-2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1.291556546107574E-2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0.16632398120235345</v>
      </c>
      <c r="F29" s="114">
        <f t="shared" ca="1" si="29"/>
        <v>0.33264796240470684</v>
      </c>
      <c r="G29" s="111">
        <f ca="1">INDEX(OFFSET(_summary!$T$26,0,MATCH(MID(CELL("filename",$A$1),FIND("]",CELL("filename",$A$1))+1,255),_summary!$U$25:$AI$25,0),140,1),MATCH($A29,_summary!$U$26:$U$54,0))</f>
        <v>0.49897194360706032</v>
      </c>
      <c r="H29" s="112">
        <f t="shared" ca="1" si="19"/>
        <v>0.49065574454694266</v>
      </c>
      <c r="I29" s="112">
        <f t="shared" ca="1" si="19"/>
        <v>0.48233954548682501</v>
      </c>
      <c r="J29" s="112">
        <f t="shared" ca="1" si="19"/>
        <v>0.47402334642670735</v>
      </c>
      <c r="K29" s="112">
        <f t="shared" ca="1" si="19"/>
        <v>0.46570714736658969</v>
      </c>
      <c r="L29" s="112">
        <f t="shared" ca="1" si="19"/>
        <v>0.45739094830647198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0.44907474924635432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2.349531228448308E-2</v>
      </c>
      <c r="F30" s="114">
        <f t="shared" ca="1" si="30"/>
        <v>4.6990624568966161E-2</v>
      </c>
      <c r="G30" s="111">
        <f ca="1">INDEX(OFFSET(_summary!$T$26,0,MATCH(MID(CELL("filename",$A$1),FIND("]",CELL("filename",$A$1))+1,255),_summary!$U$25:$AI$25,0),140,1),MATCH($A30,_summary!$U$26:$U$54,0))</f>
        <v>7.0485936853449241E-2</v>
      </c>
      <c r="H30" s="112">
        <f t="shared" ca="1" si="19"/>
        <v>6.9311171239225089E-2</v>
      </c>
      <c r="I30" s="112">
        <f t="shared" ca="1" si="19"/>
        <v>6.8136405625000937E-2</v>
      </c>
      <c r="J30" s="112">
        <f t="shared" ca="1" si="19"/>
        <v>6.6961640010776785E-2</v>
      </c>
      <c r="K30" s="112">
        <f t="shared" ca="1" si="19"/>
        <v>6.5786874396552633E-2</v>
      </c>
      <c r="L30" s="112">
        <f t="shared" ca="1" si="19"/>
        <v>6.4612108782328481E-2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6.3437343168104315E-2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0.22376881464253776</v>
      </c>
      <c r="D31" s="114">
        <f ca="1">MAX(0,IFERROR(VLOOKUP(MID(CELL("filename",$A$1),FIND("]",CELL("filename",$A$1))+1,255)&amp;$A31,_datainput!$A$1:$AE$345,4+D$1-1990,FALSE),0))</f>
        <v>0.227601285365404</v>
      </c>
      <c r="E31" s="114">
        <f t="shared" ref="E31:F31" ca="1" si="32">D31-(D31-$G31)/($G$1-D$1)</f>
        <v>0.22622749682228799</v>
      </c>
      <c r="F31" s="114">
        <f t="shared" ca="1" si="32"/>
        <v>0.22485370827917198</v>
      </c>
      <c r="G31" s="111">
        <f ca="1">INDEX(OFFSET(_summary!$T$26,0,MATCH(MID(CELL("filename",$A$1),FIND("]",CELL("filename",$A$1))+1,255),_summary!$U$25:$AI$25,0),140,1),MATCH($A31,_summary!$U$26:$U$54,0))</f>
        <v>0.22347991973605597</v>
      </c>
      <c r="H31" s="112">
        <f t="shared" ca="1" si="19"/>
        <v>0.20485659309138463</v>
      </c>
      <c r="I31" s="112">
        <f t="shared" ca="1" si="19"/>
        <v>0.18623326644671329</v>
      </c>
      <c r="J31" s="112">
        <f t="shared" ca="1" si="19"/>
        <v>0.16760993980204197</v>
      </c>
      <c r="K31" s="112">
        <f t="shared" ca="1" si="19"/>
        <v>0.14898661315737063</v>
      </c>
      <c r="L31" s="112">
        <f t="shared" ca="1" si="19"/>
        <v>0.13036328651269929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0.11173995986802798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0.35998561573102333</v>
      </c>
      <c r="D32" s="114">
        <f ca="1">MAX(0,IFERROR(VLOOKUP(MID(CELL("filename",$A$1),FIND("]",CELL("filename",$A$1))+1,255)&amp;$A32,_datainput!$A$1:$AE$345,4+D$1-1990,FALSE),0))</f>
        <v>0.36672380782311198</v>
      </c>
      <c r="E32" s="114">
        <f t="shared" ref="E32:F32" ca="1" si="33">D32-(D32-$G32)/($G$1-D$1)</f>
        <v>0.36736719352951658</v>
      </c>
      <c r="F32" s="114">
        <f t="shared" ca="1" si="33"/>
        <v>0.36801057923592118</v>
      </c>
      <c r="G32" s="111">
        <f ca="1">INDEX(OFFSET(_summary!$T$26,0,MATCH(MID(CELL("filename",$A$1),FIND("]",CELL("filename",$A$1))+1,255),_summary!$U$25:$AI$25,0),140,1),MATCH($A32,_summary!$U$26:$U$54,0))</f>
        <v>0.36865396494232583</v>
      </c>
      <c r="H32" s="112">
        <f t="shared" ca="1" si="19"/>
        <v>0.33793280119713204</v>
      </c>
      <c r="I32" s="112">
        <f t="shared" ca="1" si="19"/>
        <v>0.30721163745193819</v>
      </c>
      <c r="J32" s="112">
        <f t="shared" ca="1" si="19"/>
        <v>0.2764904737067444</v>
      </c>
      <c r="K32" s="112">
        <f t="shared" ca="1" si="19"/>
        <v>0.24576930996155058</v>
      </c>
      <c r="L32" s="112">
        <f t="shared" ca="1" si="19"/>
        <v>0.21504814621635673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0.18432698247116291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8.6078703906675462E-4</v>
      </c>
      <c r="E33" s="114">
        <f t="shared" ref="E33:F33" ca="1" si="34">D33-(D33-$G33)/($G$1-D$1)</f>
        <v>5.7385802604450315E-4</v>
      </c>
      <c r="F33" s="114">
        <f t="shared" ca="1" si="34"/>
        <v>2.8692901302225157E-4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4.9806701055388966E-2</v>
      </c>
      <c r="D34" s="114">
        <f ca="1">MAX(0,IFERROR(VLOOKUP(MID(CELL("filename",$A$1),FIND("]",CELL("filename",$A$1))+1,255)&amp;$A34,_datainput!$A$1:$AE$345,4+D$1-1990,FALSE),0))</f>
        <v>4.9940602198843977E-2</v>
      </c>
      <c r="E34" s="114">
        <f t="shared" ref="E34:F34" ca="1" si="35">D34-(D34-$G34)/($G$1-D$1)</f>
        <v>5.0610016489568747E-2</v>
      </c>
      <c r="F34" s="114">
        <f t="shared" ca="1" si="35"/>
        <v>5.1279430780293525E-2</v>
      </c>
      <c r="G34" s="111">
        <f ca="1">INDEX(OFFSET(_summary!$T$26,0,MATCH(MID(CELL("filename",$A$1),FIND("]",CELL("filename",$A$1))+1,255),_summary!$U$25:$AI$25,0),140,1),MATCH($A34,_summary!$U$26:$U$54,0))</f>
        <v>5.1948845071018296E-2</v>
      </c>
      <c r="H34" s="112">
        <f t="shared" ca="1" si="19"/>
        <v>4.7619774648433436E-2</v>
      </c>
      <c r="I34" s="112">
        <f t="shared" ca="1" si="19"/>
        <v>4.3290704225848575E-2</v>
      </c>
      <c r="J34" s="112">
        <f t="shared" ca="1" si="19"/>
        <v>3.8961633803263715E-2</v>
      </c>
      <c r="K34" s="112">
        <f t="shared" ca="1" si="19"/>
        <v>3.4632563380678862E-2</v>
      </c>
      <c r="L34" s="112">
        <f t="shared" ca="1" si="19"/>
        <v>3.0303492958094005E-2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2.5974422535509148E-2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0.65347456614766486</v>
      </c>
      <c r="D35" s="114">
        <f ca="1">MAX(0,IFERROR(VLOOKUP(MID(CELL("filename",$A$1),FIND("]",CELL("filename",$A$1))+1,255)&amp;$A35,_datainput!$A$1:$AE$345,4+D$1-1990,FALSE),0))</f>
        <v>0.65078705548260551</v>
      </c>
      <c r="E35" s="114">
        <f t="shared" ref="E35:F35" ca="1" si="36">D35-(D35-$G35)/($G$1-D$1)</f>
        <v>0.65932788571112888</v>
      </c>
      <c r="F35" s="114">
        <f t="shared" ca="1" si="36"/>
        <v>0.66786871593965225</v>
      </c>
      <c r="G35" s="111">
        <f ca="1">INDEX(OFFSET(_summary!$T$26,0,MATCH(MID(CELL("filename",$A$1),FIND("]",CELL("filename",$A$1))+1,255),_summary!$U$25:$AI$25,0),140,1),MATCH($A35,_summary!$U$26:$U$54,0))</f>
        <v>0.67640954616817561</v>
      </c>
      <c r="H35" s="112">
        <f t="shared" ref="H35:L50" ca="1" si="37">G35-5*(G35-$M35)/($M$1-G$1)</f>
        <v>0.62004208398749427</v>
      </c>
      <c r="I35" s="112">
        <f t="shared" ca="1" si="37"/>
        <v>0.56367462180681294</v>
      </c>
      <c r="J35" s="112">
        <f t="shared" ca="1" si="37"/>
        <v>0.5073071596261316</v>
      </c>
      <c r="K35" s="112">
        <f t="shared" ca="1" si="37"/>
        <v>0.45093969744545032</v>
      </c>
      <c r="L35" s="112">
        <f t="shared" ca="1" si="37"/>
        <v>0.39457223526476909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0.33820477308408781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0.10273574196381385</v>
      </c>
      <c r="D37" s="114">
        <f ca="1">MAX(0,IFERROR(VLOOKUP(MID(CELL("filename",$A$1),FIND("]",CELL("filename",$A$1))+1,255)&amp;$A37,_datainput!$A$1:$AE$345,4+D$1-1990,FALSE),0))</f>
        <v>9.6290012380105192E-2</v>
      </c>
      <c r="E37" s="114">
        <f t="shared" ref="E37:F37" ca="1" si="39">D37-(D37-$G37)/($G$1-D$1)</f>
        <v>0.11510507434320393</v>
      </c>
      <c r="F37" s="114">
        <f t="shared" ca="1" si="39"/>
        <v>0.13392013630630267</v>
      </c>
      <c r="G37" s="111">
        <f ca="1">INDEX(OFFSET(_summary!$T$26,0,MATCH(MID(CELL("filename",$A$1),FIND("]",CELL("filename",$A$1))+1,255),_summary!$U$25:$AI$25,0),140,1),MATCH($A37,_summary!$U$26:$U$54,0))</f>
        <v>0.15273519826940141</v>
      </c>
      <c r="H37" s="112">
        <f t="shared" ca="1" si="37"/>
        <v>0.14000726508028463</v>
      </c>
      <c r="I37" s="112">
        <f t="shared" ca="1" si="37"/>
        <v>0.12727933189116786</v>
      </c>
      <c r="J37" s="112">
        <f t="shared" ca="1" si="37"/>
        <v>0.11455139870205107</v>
      </c>
      <c r="K37" s="112">
        <f t="shared" ca="1" si="37"/>
        <v>0.10182346551293428</v>
      </c>
      <c r="L37" s="112">
        <f t="shared" ca="1" si="37"/>
        <v>8.9095532323817492E-2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7.6367599134700703E-2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6.6709847205850574E-3</v>
      </c>
      <c r="D38" s="114">
        <f ca="1">MAX(0,IFERROR(VLOOKUP(MID(CELL("filename",$A$1),FIND("]",CELL("filename",$A$1))+1,255)&amp;$A38,_datainput!$A$1:$AE$345,4+D$1-1990,FALSE),0))</f>
        <v>4.4083260524353206E-3</v>
      </c>
      <c r="E38" s="114">
        <f t="shared" ref="E38:F38" ca="1" si="40">D38-(D38-$G38)/($G$1-D$1)</f>
        <v>5.9724277184020859E-3</v>
      </c>
      <c r="F38" s="114">
        <f t="shared" ca="1" si="40"/>
        <v>7.5365293843688511E-3</v>
      </c>
      <c r="G38" s="111">
        <f ca="1">INDEX(OFFSET(_summary!$T$26,0,MATCH(MID(CELL("filename",$A$1),FIND("]",CELL("filename",$A$1))+1,255),_summary!$U$25:$AI$25,0),140,1),MATCH($A38,_summary!$U$26:$U$54,0))</f>
        <v>9.1006310503356155E-3</v>
      </c>
      <c r="H38" s="112">
        <f t="shared" ca="1" si="37"/>
        <v>8.3422451294743148E-3</v>
      </c>
      <c r="I38" s="112">
        <f t="shared" ca="1" si="37"/>
        <v>7.5838592086130132E-3</v>
      </c>
      <c r="J38" s="112">
        <f t="shared" ca="1" si="37"/>
        <v>6.8254732877517117E-3</v>
      </c>
      <c r="K38" s="112">
        <f t="shared" ca="1" si="37"/>
        <v>6.0670873668904101E-3</v>
      </c>
      <c r="L38" s="112">
        <f t="shared" ca="1" si="37"/>
        <v>5.3087014460291085E-3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4.5503155251678078E-3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0.14838418537562489</v>
      </c>
      <c r="D39" s="114">
        <f ca="1">MAX(0,IFERROR(VLOOKUP(MID(CELL("filename",$A$1),FIND("]",CELL("filename",$A$1))+1,255)&amp;$A39,_datainput!$A$1:$AE$345,4+D$1-1990,FALSE),0))</f>
        <v>0.12173221922580416</v>
      </c>
      <c r="E39" s="114">
        <f t="shared" ref="E39:F39" ca="1" si="41">D39-(D39-$G39)/($G$1-D$1)</f>
        <v>0.13739473693312035</v>
      </c>
      <c r="F39" s="114">
        <f t="shared" ca="1" si="41"/>
        <v>0.15305725464043657</v>
      </c>
      <c r="G39" s="111">
        <f ca="1">INDEX(OFFSET(_summary!$T$26,0,MATCH(MID(CELL("filename",$A$1),FIND("]",CELL("filename",$A$1))+1,255),_summary!$U$25:$AI$25,0),140,1),MATCH($A39,_summary!$U$26:$U$54,0))</f>
        <v>0.16871977234775276</v>
      </c>
      <c r="H39" s="112">
        <f t="shared" ca="1" si="37"/>
        <v>0.15465979131877336</v>
      </c>
      <c r="I39" s="112">
        <f t="shared" ca="1" si="37"/>
        <v>0.14059981028979396</v>
      </c>
      <c r="J39" s="112">
        <f t="shared" ca="1" si="37"/>
        <v>0.12653982926081456</v>
      </c>
      <c r="K39" s="112">
        <f t="shared" ca="1" si="37"/>
        <v>0.11247984823183517</v>
      </c>
      <c r="L39" s="112">
        <f t="shared" ca="1" si="37"/>
        <v>9.8419867202855768E-2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8.4359886173876381E-2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0.16246028337517182</v>
      </c>
      <c r="D40" s="114">
        <f ca="1">MAX(0,IFERROR(VLOOKUP(MID(CELL("filename",$A$1),FIND("]",CELL("filename",$A$1))+1,255)&amp;$A40,_datainput!$A$1:$AE$345,4+D$1-1990,FALSE),0))</f>
        <v>0.16490153407163891</v>
      </c>
      <c r="E40" s="114">
        <f t="shared" ref="E40:F40" ca="1" si="42">D40-(D40-$G40)/($G$1-D$1)</f>
        <v>0.16948087308292445</v>
      </c>
      <c r="F40" s="114">
        <f t="shared" ca="1" si="42"/>
        <v>0.17406021209421002</v>
      </c>
      <c r="G40" s="111">
        <f ca="1">INDEX(OFFSET(_summary!$T$26,0,MATCH(MID(CELL("filename",$A$1),FIND("]",CELL("filename",$A$1))+1,255),_summary!$U$25:$AI$25,0),140,1),MATCH($A40,_summary!$U$26:$U$54,0))</f>
        <v>0.17863955110549556</v>
      </c>
      <c r="H40" s="112">
        <f t="shared" ca="1" si="37"/>
        <v>0.16375292184670426</v>
      </c>
      <c r="I40" s="112">
        <f t="shared" ca="1" si="37"/>
        <v>0.14886629258791295</v>
      </c>
      <c r="J40" s="112">
        <f t="shared" ca="1" si="37"/>
        <v>0.13397966332912165</v>
      </c>
      <c r="K40" s="112">
        <f t="shared" ca="1" si="37"/>
        <v>0.11909303407033035</v>
      </c>
      <c r="L40" s="112">
        <f t="shared" ca="1" si="37"/>
        <v>0.10420640481153907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8.9319775552747782E-2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0.26759438226391624</v>
      </c>
      <c r="D41" s="114">
        <f ca="1">MAX(0,IFERROR(VLOOKUP(MID(CELL("filename",$A$1),FIND("]",CELL("filename",$A$1))+1,255)&amp;$A41,_datainput!$A$1:$AE$345,4+D$1-1990,FALSE),0))</f>
        <v>0.26686404583203699</v>
      </c>
      <c r="E41" s="114">
        <f t="shared" ref="E41:F41" ca="1" si="43">D41-(D41-$G41)/($G$1-D$1)</f>
        <v>0.27997764692095067</v>
      </c>
      <c r="F41" s="114">
        <f t="shared" ca="1" si="43"/>
        <v>0.29309124800986436</v>
      </c>
      <c r="G41" s="111">
        <f ca="1">INDEX(OFFSET(_summary!$T$26,0,MATCH(MID(CELL("filename",$A$1),FIND("]",CELL("filename",$A$1))+1,255),_summary!$U$25:$AI$25,0),140,1),MATCH($A41,_summary!$U$26:$U$54,0))</f>
        <v>0.30620484909877804</v>
      </c>
      <c r="H41" s="112">
        <f t="shared" ca="1" si="37"/>
        <v>0.28068777834054653</v>
      </c>
      <c r="I41" s="112">
        <f t="shared" ca="1" si="37"/>
        <v>0.25517070758231503</v>
      </c>
      <c r="J41" s="112">
        <f t="shared" ca="1" si="37"/>
        <v>0.22965363682408352</v>
      </c>
      <c r="K41" s="112">
        <f t="shared" ca="1" si="37"/>
        <v>0.20413656606585201</v>
      </c>
      <c r="L41" s="112">
        <f t="shared" ca="1" si="37"/>
        <v>0.1786194953076205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0.15310242454938902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0.51960134574616357</v>
      </c>
      <c r="D42" s="114">
        <f ca="1">MAX(0,IFERROR(VLOOKUP(MID(CELL("filename",$A$1),FIND("]",CELL("filename",$A$1))+1,255)&amp;$A42,_datainput!$A$1:$AE$345,4+D$1-1990,FALSE),0))</f>
        <v>0.49748020875717308</v>
      </c>
      <c r="E42" s="114">
        <f t="shared" ref="E42:F42" ca="1" si="44">D42-(D42-$G42)/($G$1-D$1)</f>
        <v>0.48825739416064368</v>
      </c>
      <c r="F42" s="114">
        <f t="shared" ca="1" si="44"/>
        <v>0.47903457956411433</v>
      </c>
      <c r="G42" s="111">
        <f ca="1">INDEX(OFFSET(_summary!$T$26,0,MATCH(MID(CELL("filename",$A$1),FIND("]",CELL("filename",$A$1))+1,255),_summary!$U$25:$AI$25,0),140,1),MATCH($A42,_summary!$U$26:$U$54,0))</f>
        <v>0.46981176496758492</v>
      </c>
      <c r="H42" s="112">
        <f t="shared" ca="1" si="37"/>
        <v>0.4306607845536195</v>
      </c>
      <c r="I42" s="112">
        <f t="shared" ca="1" si="37"/>
        <v>0.39150980413965408</v>
      </c>
      <c r="J42" s="112">
        <f t="shared" ca="1" si="37"/>
        <v>0.35235882372568866</v>
      </c>
      <c r="K42" s="112">
        <f t="shared" ca="1" si="37"/>
        <v>0.31320784331172324</v>
      </c>
      <c r="L42" s="112">
        <f t="shared" ca="1" si="37"/>
        <v>0.27405686289775788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0.23490588248379246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5.3446038512735687E-5</v>
      </c>
      <c r="F43" s="114">
        <f t="shared" ca="1" si="45"/>
        <v>1.0689207702547137E-4</v>
      </c>
      <c r="G43" s="111">
        <f ca="1">INDEX(OFFSET(_summary!$T$26,0,MATCH(MID(CELL("filename",$A$1),FIND("]",CELL("filename",$A$1))+1,255),_summary!$U$25:$AI$25,0),140,1),MATCH($A43,_summary!$U$26:$U$54,0))</f>
        <v>1.6033811553820706E-4</v>
      </c>
      <c r="H43" s="112">
        <f t="shared" ca="1" si="37"/>
        <v>1.4697660591002313E-4</v>
      </c>
      <c r="I43" s="112">
        <f t="shared" ca="1" si="37"/>
        <v>1.3361509628183921E-4</v>
      </c>
      <c r="J43" s="112">
        <f t="shared" ca="1" si="37"/>
        <v>1.2025358665365529E-4</v>
      </c>
      <c r="K43" s="112">
        <f t="shared" ca="1" si="37"/>
        <v>1.0689207702547137E-4</v>
      </c>
      <c r="L43" s="112">
        <f t="shared" ca="1" si="37"/>
        <v>9.3530567397287446E-5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8.0169057769103531E-5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0.4687351790665148</v>
      </c>
      <c r="D44" s="114">
        <f ca="1">MAX(0,IFERROR(VLOOKUP(MID(CELL("filename",$A$1),FIND("]",CELL("filename",$A$1))+1,255)&amp;$A44,_datainput!$A$1:$AE$345,4+D$1-1990,FALSE),0))</f>
        <v>0.47035486275031341</v>
      </c>
      <c r="E44" s="114">
        <f t="shared" ref="E44:F44" ca="1" si="46">D44-(D44-$G44)/($G$1-D$1)</f>
        <v>0.45224389636052242</v>
      </c>
      <c r="F44" s="114">
        <f t="shared" ca="1" si="46"/>
        <v>0.43413292997073144</v>
      </c>
      <c r="G44" s="111">
        <f ca="1">INDEX(OFFSET(_summary!$T$26,0,MATCH(MID(CELL("filename",$A$1),FIND("]",CELL("filename",$A$1))+1,255),_summary!$U$25:$AI$25,0),140,1),MATCH($A44,_summary!$U$26:$U$54,0))</f>
        <v>0.41602196358094046</v>
      </c>
      <c r="H44" s="112">
        <f t="shared" ca="1" si="37"/>
        <v>0.38135346661586211</v>
      </c>
      <c r="I44" s="112">
        <f t="shared" ca="1" si="37"/>
        <v>0.34668496965078371</v>
      </c>
      <c r="J44" s="112">
        <f t="shared" ca="1" si="37"/>
        <v>0.31201647268570532</v>
      </c>
      <c r="K44" s="112">
        <f t="shared" ca="1" si="37"/>
        <v>0.27734797572062697</v>
      </c>
      <c r="L44" s="112">
        <f t="shared" ca="1" si="37"/>
        <v>0.2426794787555486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0.20801098179047023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4.9648087219278797E-2</v>
      </c>
      <c r="D45" s="114">
        <f ca="1">MAX(0,IFERROR(VLOOKUP(MID(CELL("filename",$A$1),FIND("]",CELL("filename",$A$1))+1,255)&amp;$A45,_datainput!$A$1:$AE$345,4+D$1-1990,FALSE),0))</f>
        <v>3.8791606759728647E-2</v>
      </c>
      <c r="E45" s="114">
        <f t="shared" ref="E45:F45" ca="1" si="47">D45-(D45-$G45)/($G$1-D$1)</f>
        <v>4.5667242108602221E-2</v>
      </c>
      <c r="F45" s="114">
        <f t="shared" ca="1" si="47"/>
        <v>5.2542877457475795E-2</v>
      </c>
      <c r="G45" s="111">
        <f ca="1">INDEX(OFFSET(_summary!$T$26,0,MATCH(MID(CELL("filename",$A$1),FIND("]",CELL("filename",$A$1))+1,255),_summary!$U$25:$AI$25,0),140,1),MATCH($A45,_summary!$U$26:$U$54,0))</f>
        <v>5.9418512806349369E-2</v>
      </c>
      <c r="H45" s="112">
        <f t="shared" ca="1" si="37"/>
        <v>5.4466970072486923E-2</v>
      </c>
      <c r="I45" s="112">
        <f t="shared" ca="1" si="37"/>
        <v>4.9515427338624476E-2</v>
      </c>
      <c r="J45" s="112">
        <f t="shared" ca="1" si="37"/>
        <v>4.456388460476203E-2</v>
      </c>
      <c r="K45" s="112">
        <f t="shared" ca="1" si="37"/>
        <v>3.9612341870899584E-2</v>
      </c>
      <c r="L45" s="112">
        <f t="shared" ca="1" si="37"/>
        <v>3.4660799137037138E-2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2.9709256403174684E-2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5.4452116224877244E-2</v>
      </c>
      <c r="D46" s="114">
        <f ca="1">MAX(0,IFERROR(VLOOKUP(MID(CELL("filename",$A$1),FIND("]",CELL("filename",$A$1))+1,255)&amp;$A46,_datainput!$A$1:$AE$345,4+D$1-1990,FALSE),0))</f>
        <v>5.5023805833746171E-2</v>
      </c>
      <c r="E46" s="114">
        <f t="shared" ref="E46:F46" ca="1" si="48">D46-(D46-$G46)/($G$1-D$1)</f>
        <v>5.118706896870126E-2</v>
      </c>
      <c r="F46" s="114">
        <f t="shared" ca="1" si="48"/>
        <v>4.7350332103656342E-2</v>
      </c>
      <c r="G46" s="111">
        <f ca="1">INDEX(OFFSET(_summary!$T$26,0,MATCH(MID(CELL("filename",$A$1),FIND("]",CELL("filename",$A$1))+1,255),_summary!$U$25:$AI$25,0),140,1),MATCH($A46,_summary!$U$26:$U$54,0))</f>
        <v>4.3513595238611431E-2</v>
      </c>
      <c r="H46" s="112">
        <f t="shared" ca="1" si="37"/>
        <v>3.9887462302060479E-2</v>
      </c>
      <c r="I46" s="112">
        <f t="shared" ca="1" si="37"/>
        <v>3.6261329365509527E-2</v>
      </c>
      <c r="J46" s="112">
        <f t="shared" ca="1" si="37"/>
        <v>3.2635196428958575E-2</v>
      </c>
      <c r="K46" s="112">
        <f t="shared" ca="1" si="37"/>
        <v>2.9009063492407623E-2</v>
      </c>
      <c r="L46" s="112">
        <f t="shared" ca="1" si="37"/>
        <v>2.5382930555856671E-2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2.1756797619305716E-2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2.023671686501707E-2</v>
      </c>
      <c r="D47" s="114">
        <f ca="1">MAX(0,IFERROR(VLOOKUP(MID(CELL("filename",$A$1),FIND("]",CELL("filename",$A$1))+1,255)&amp;$A47,_datainput!$A$1:$AE$345,4+D$1-1990,FALSE),0))</f>
        <v>2.6671475248004832E-2</v>
      </c>
      <c r="E47" s="114">
        <f t="shared" ref="E47:F47" ca="1" si="49">D47-(D47-$G47)/($G$1-D$1)</f>
        <v>2.2335221653361347E-2</v>
      </c>
      <c r="F47" s="114">
        <f t="shared" ca="1" si="49"/>
        <v>1.7998968058717861E-2</v>
      </c>
      <c r="G47" s="111">
        <f ca="1">INDEX(OFFSET(_summary!$T$26,0,MATCH(MID(CELL("filename",$A$1),FIND("]",CELL("filename",$A$1))+1,255),_summary!$U$25:$AI$25,0),140,1),MATCH($A47,_summary!$U$26:$U$54,0))</f>
        <v>1.3662714464074379E-2</v>
      </c>
      <c r="H47" s="112">
        <f t="shared" ca="1" si="37"/>
        <v>1.2524154925401515E-2</v>
      </c>
      <c r="I47" s="112">
        <f t="shared" ca="1" si="37"/>
        <v>1.1385595386728651E-2</v>
      </c>
      <c r="J47" s="112">
        <f t="shared" ca="1" si="37"/>
        <v>1.0247035848055785E-2</v>
      </c>
      <c r="K47" s="112">
        <f t="shared" ca="1" si="37"/>
        <v>9.1084763093829194E-3</v>
      </c>
      <c r="L47" s="112">
        <f t="shared" ca="1" si="37"/>
        <v>7.9699167707100553E-3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6.8313572320371895E-3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0.39050684320066359</v>
      </c>
      <c r="D48" s="114">
        <f ca="1">MAX(0,IFERROR(VLOOKUP(MID(CELL("filename",$A$1),FIND("]",CELL("filename",$A$1))+1,255)&amp;$A48,_datainput!$A$1:$AE$345,4+D$1-1990,FALSE),0))</f>
        <v>0.38202751812370972</v>
      </c>
      <c r="E48" s="114">
        <f t="shared" ref="E48:F48" ca="1" si="50">D48-(D48-$G48)/($G$1-D$1)</f>
        <v>0.39421476861889659</v>
      </c>
      <c r="F48" s="114">
        <f t="shared" ca="1" si="50"/>
        <v>0.40640201911408347</v>
      </c>
      <c r="G48" s="111">
        <f ca="1">INDEX(OFFSET(_summary!$T$26,0,MATCH(MID(CELL("filename",$A$1),FIND("]",CELL("filename",$A$1))+1,255),_summary!$U$25:$AI$25,0),140,1),MATCH($A48,_summary!$U$26:$U$54,0))</f>
        <v>0.41858926960927029</v>
      </c>
      <c r="H48" s="112">
        <f t="shared" ca="1" si="37"/>
        <v>0.38370683047516441</v>
      </c>
      <c r="I48" s="112">
        <f t="shared" ca="1" si="37"/>
        <v>0.34882439134105858</v>
      </c>
      <c r="J48" s="112">
        <f t="shared" ca="1" si="37"/>
        <v>0.3139419522069527</v>
      </c>
      <c r="K48" s="112">
        <f t="shared" ca="1" si="37"/>
        <v>0.27905951307284682</v>
      </c>
      <c r="L48" s="112">
        <f t="shared" ca="1" si="37"/>
        <v>0.244177073938741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0.20929463480463514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0.11877566570924532</v>
      </c>
      <c r="D49" s="114">
        <f ca="1">MAX(0,IFERROR(VLOOKUP(MID(CELL("filename",$A$1),FIND("]",CELL("filename",$A$1))+1,255)&amp;$A49,_datainput!$A$1:$AE$345,4+D$1-1990,FALSE),0))</f>
        <v>1.1577453012505021E-2</v>
      </c>
      <c r="E49" s="114">
        <f t="shared" ref="E49:F49" ca="1" si="51">D49-(D49-$G49)/($G$1-D$1)</f>
        <v>3.6682856297104785E-2</v>
      </c>
      <c r="F49" s="114">
        <f t="shared" ca="1" si="51"/>
        <v>6.1788259581704551E-2</v>
      </c>
      <c r="G49" s="111">
        <f ca="1">INDEX(OFFSET(_summary!$T$26,0,MATCH(MID(CELL("filename",$A$1),FIND("]",CELL("filename",$A$1))+1,255),_summary!$U$25:$AI$25,0),140,1),MATCH($A49,_summary!$U$26:$U$54,0))</f>
        <v>8.6893662866304316E-2</v>
      </c>
      <c r="H49" s="112">
        <f t="shared" ca="1" si="37"/>
        <v>7.9652524294112292E-2</v>
      </c>
      <c r="I49" s="112">
        <f t="shared" ca="1" si="37"/>
        <v>7.2411385721920268E-2</v>
      </c>
      <c r="J49" s="112">
        <f t="shared" ca="1" si="37"/>
        <v>6.5170247149728244E-2</v>
      </c>
      <c r="K49" s="112">
        <f t="shared" ca="1" si="37"/>
        <v>5.7929108577536213E-2</v>
      </c>
      <c r="L49" s="112">
        <f t="shared" ca="1" si="37"/>
        <v>5.0687970005344189E-2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4.3446831433152158E-2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1.8503103714233007E-3</v>
      </c>
      <c r="D50" s="114">
        <f ca="1">MAX(0,IFERROR(VLOOKUP(MID(CELL("filename",$A$1),FIND("]",CELL("filename",$A$1))+1,255)&amp;$A50,_datainput!$A$1:$AE$345,4+D$1-1990,FALSE),0))</f>
        <v>1.895725028936547E-3</v>
      </c>
      <c r="E50" s="114">
        <f t="shared" ref="E50:F50" ca="1" si="52">D50-(D50-$G50)/($G$1-D$1)</f>
        <v>1.7795996353127997E-3</v>
      </c>
      <c r="F50" s="114">
        <f t="shared" ca="1" si="52"/>
        <v>1.6634742416890523E-3</v>
      </c>
      <c r="G50" s="111">
        <f ca="1">INDEX(OFFSET(_summary!$T$26,0,MATCH(MID(CELL("filename",$A$1),FIND("]",CELL("filename",$A$1))+1,255),_summary!$U$25:$AI$25,0),140,1),MATCH($A50,_summary!$U$26:$U$54,0))</f>
        <v>1.5473488480653051E-3</v>
      </c>
      <c r="H50" s="112">
        <f t="shared" ca="1" si="37"/>
        <v>1.4184031107265297E-3</v>
      </c>
      <c r="I50" s="112">
        <f t="shared" ca="1" si="37"/>
        <v>1.2894573733877542E-3</v>
      </c>
      <c r="J50" s="112">
        <f t="shared" ca="1" si="37"/>
        <v>1.1605116360489788E-3</v>
      </c>
      <c r="K50" s="112">
        <f t="shared" ca="1" si="37"/>
        <v>1.0315658987102034E-3</v>
      </c>
      <c r="L50" s="112">
        <f t="shared" ca="1" si="37"/>
        <v>9.0262016137142797E-4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7.7367442403265254E-4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5.8133268986570634E-3</v>
      </c>
      <c r="D51" s="114">
        <f ca="1">MAX(0,IFERROR(VLOOKUP(MID(CELL("filename",$A$1),FIND("]",CELL("filename",$A$1))+1,255)&amp;$A51,_datainput!$A$1:$AE$345,4+D$1-1990,FALSE),0))</f>
        <v>5.7821582956181323E-3</v>
      </c>
      <c r="E51" s="114">
        <f t="shared" ref="E51:F51" ca="1" si="53">D51-(D51-$G51)/($G$1-D$1)</f>
        <v>6.0039045879510871E-3</v>
      </c>
      <c r="F51" s="114">
        <f t="shared" ca="1" si="53"/>
        <v>6.2256508802840428E-3</v>
      </c>
      <c r="G51" s="111">
        <f ca="1">INDEX(OFFSET(_summary!$T$26,0,MATCH(MID(CELL("filename",$A$1),FIND("]",CELL("filename",$A$1))+1,255),_summary!$U$25:$AI$25,0),140,1),MATCH($A51,_summary!$U$26:$U$54,0))</f>
        <v>6.4473971726169976E-3</v>
      </c>
      <c r="H51" s="112">
        <f t="shared" ref="H51:L66" ca="1" si="54">G51-5*(G51-$M51)/($M$1-G$1)</f>
        <v>5.9101140748989145E-3</v>
      </c>
      <c r="I51" s="112">
        <f t="shared" ca="1" si="54"/>
        <v>5.3728309771808314E-3</v>
      </c>
      <c r="J51" s="112">
        <f t="shared" ca="1" si="54"/>
        <v>4.8355478794627482E-3</v>
      </c>
      <c r="K51" s="112">
        <f t="shared" ca="1" si="54"/>
        <v>4.2982647817446651E-3</v>
      </c>
      <c r="L51" s="112">
        <f t="shared" ca="1" si="54"/>
        <v>3.760981684026582E-3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3.2236985863084988E-3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5.1034058371174855E-2</v>
      </c>
      <c r="D52" s="114">
        <f ca="1">MAX(0,IFERROR(VLOOKUP(MID(CELL("filename",$A$1),FIND("]",CELL("filename",$A$1))+1,255)&amp;$A52,_datainput!$A$1:$AE$345,4+D$1-1990,FALSE),0))</f>
        <v>4.426360221101322E-2</v>
      </c>
      <c r="E52" s="114">
        <f t="shared" ref="E52:F52" ca="1" si="55">D52-(D52-$G52)/($G$1-D$1)</f>
        <v>4.8636161404054704E-2</v>
      </c>
      <c r="F52" s="114">
        <f t="shared" ca="1" si="55"/>
        <v>5.3008720597096187E-2</v>
      </c>
      <c r="G52" s="111">
        <f ca="1">INDEX(OFFSET(_summary!$T$26,0,MATCH(MID(CELL("filename",$A$1),FIND("]",CELL("filename",$A$1))+1,255),_summary!$U$25:$AI$25,0),140,1),MATCH($A52,_summary!$U$26:$U$54,0))</f>
        <v>5.7381279790137678E-2</v>
      </c>
      <c r="H52" s="112">
        <f t="shared" ca="1" si="54"/>
        <v>5.2599506474292873E-2</v>
      </c>
      <c r="I52" s="112">
        <f t="shared" ca="1" si="54"/>
        <v>4.7817733158448068E-2</v>
      </c>
      <c r="J52" s="112">
        <f t="shared" ca="1" si="54"/>
        <v>4.3035959842603264E-2</v>
      </c>
      <c r="K52" s="112">
        <f t="shared" ca="1" si="54"/>
        <v>3.8254186526758452E-2</v>
      </c>
      <c r="L52" s="112">
        <f t="shared" ca="1" si="54"/>
        <v>3.3472413210913647E-2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2.8690639895068839E-2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2.0173795505149666E-4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0.13532852752805602</v>
      </c>
      <c r="D55" s="114">
        <f ca="1">MAX(0,IFERROR(VLOOKUP(MID(CELL("filename",$A$1),FIND("]",CELL("filename",$A$1))+1,255)&amp;$A55,_datainput!$A$1:$AE$345,4+D$1-1990,FALSE),0))</f>
        <v>0.12836209020575859</v>
      </c>
      <c r="E55" s="114">
        <f t="shared" ref="E55:F55" ca="1" si="58">D55-(D55-$G55)/($G$1-D$1)</f>
        <v>0.14378170184170258</v>
      </c>
      <c r="F55" s="114">
        <f t="shared" ca="1" si="58"/>
        <v>0.1592013134776466</v>
      </c>
      <c r="G55" s="111">
        <f ca="1">INDEX(OFFSET(_summary!$T$26,0,MATCH(MID(CELL("filename",$A$1),FIND("]",CELL("filename",$A$1))+1,255),_summary!$U$25:$AI$25,0),140,1),MATCH($A55,_summary!$U$26:$U$54,0))</f>
        <v>0.17462092511359059</v>
      </c>
      <c r="H55" s="112">
        <f t="shared" ca="1" si="54"/>
        <v>0.16006918135412471</v>
      </c>
      <c r="I55" s="112">
        <f t="shared" ca="1" si="54"/>
        <v>0.14551743759465882</v>
      </c>
      <c r="J55" s="112">
        <f t="shared" ca="1" si="54"/>
        <v>0.13096569383519294</v>
      </c>
      <c r="K55" s="112">
        <f t="shared" ca="1" si="54"/>
        <v>0.11641395007572705</v>
      </c>
      <c r="L55" s="112">
        <f t="shared" ca="1" si="54"/>
        <v>0.10186220631626117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8.7310462556795296E-2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0.18675738684129581</v>
      </c>
      <c r="D56" s="114">
        <f ca="1">MAX(0,IFERROR(VLOOKUP(MID(CELL("filename",$A$1),FIND("]",CELL("filename",$A$1))+1,255)&amp;$A56,_datainput!$A$1:$AE$345,4+D$1-1990,FALSE),0))</f>
        <v>0.18014515194367506</v>
      </c>
      <c r="E56" s="114">
        <f t="shared" ref="E56:F56" ca="1" si="59">D56-(D56-$G56)/($G$1-D$1)</f>
        <v>0.18272358669968367</v>
      </c>
      <c r="F56" s="114">
        <f t="shared" ca="1" si="59"/>
        <v>0.18530202145569227</v>
      </c>
      <c r="G56" s="111">
        <f ca="1">INDEX(OFFSET(_summary!$T$26,0,MATCH(MID(CELL("filename",$A$1),FIND("]",CELL("filename",$A$1))+1,255),_summary!$U$25:$AI$25,0),140,1),MATCH($A56,_summary!$U$26:$U$54,0))</f>
        <v>0.18788045621170088</v>
      </c>
      <c r="H56" s="112">
        <f t="shared" ca="1" si="54"/>
        <v>0.17222375152739247</v>
      </c>
      <c r="I56" s="112">
        <f t="shared" ca="1" si="54"/>
        <v>0.15656704684308406</v>
      </c>
      <c r="J56" s="112">
        <f t="shared" ca="1" si="54"/>
        <v>0.14091034215877565</v>
      </c>
      <c r="K56" s="112">
        <f t="shared" ca="1" si="54"/>
        <v>0.12525363747446724</v>
      </c>
      <c r="L56" s="112">
        <f t="shared" ca="1" si="54"/>
        <v>0.10959693279015884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9.394022810585044E-2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4.7835427633613854E-3</v>
      </c>
      <c r="F57" s="114">
        <f t="shared" ca="1" si="60"/>
        <v>9.567085526722769E-3</v>
      </c>
      <c r="G57" s="111">
        <f ca="1">INDEX(OFFSET(_summary!$T$26,0,MATCH(MID(CELL("filename",$A$1),FIND("]",CELL("filename",$A$1))+1,255),_summary!$U$25:$AI$25,0),140,1),MATCH($A57,_summary!$U$26:$U$54,0))</f>
        <v>1.4350628290084155E-2</v>
      </c>
      <c r="H57" s="112">
        <f t="shared" ca="1" si="54"/>
        <v>1.315474259924381E-2</v>
      </c>
      <c r="I57" s="112">
        <f t="shared" ca="1" si="54"/>
        <v>1.1958856908403464E-2</v>
      </c>
      <c r="J57" s="112">
        <f t="shared" ca="1" si="54"/>
        <v>1.0762971217563116E-2</v>
      </c>
      <c r="K57" s="112">
        <f t="shared" ca="1" si="54"/>
        <v>9.5670855267227708E-3</v>
      </c>
      <c r="L57" s="112">
        <f t="shared" ca="1" si="54"/>
        <v>8.3711998358824251E-3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7.1753141450420777E-3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0.16632398120235345</v>
      </c>
      <c r="F58" s="114">
        <f t="shared" ca="1" si="61"/>
        <v>0.33264796240470684</v>
      </c>
      <c r="G58" s="111">
        <f ca="1">INDEX(OFFSET(_summary!$T$26,0,MATCH(MID(CELL("filename",$A$1),FIND("]",CELL("filename",$A$1))+1,255),_summary!$U$25:$AI$25,0),140,1),MATCH($A58,_summary!$U$26:$U$54,0))</f>
        <v>0.49897194360706032</v>
      </c>
      <c r="H58" s="112">
        <f t="shared" ca="1" si="54"/>
        <v>0.45739094830647198</v>
      </c>
      <c r="I58" s="112">
        <f t="shared" ca="1" si="54"/>
        <v>0.41580995300588364</v>
      </c>
      <c r="J58" s="112">
        <f t="shared" ca="1" si="54"/>
        <v>0.3742289577052953</v>
      </c>
      <c r="K58" s="112">
        <f t="shared" ca="1" si="54"/>
        <v>0.3326479624047069</v>
      </c>
      <c r="L58" s="112">
        <f t="shared" ca="1" si="54"/>
        <v>0.2910669671041185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0.24948597180353016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2.349531228448308E-2</v>
      </c>
      <c r="F59" s="114">
        <f t="shared" ca="1" si="62"/>
        <v>4.6990624568966161E-2</v>
      </c>
      <c r="G59" s="111">
        <f ca="1">INDEX(OFFSET(_summary!$T$26,0,MATCH(MID(CELL("filename",$A$1),FIND("]",CELL("filename",$A$1))+1,255),_summary!$U$25:$AI$25,0),140,1),MATCH($A59,_summary!$U$26:$U$54,0))</f>
        <v>7.0485936853449241E-2</v>
      </c>
      <c r="H59" s="112">
        <f t="shared" ca="1" si="54"/>
        <v>6.4612108782328467E-2</v>
      </c>
      <c r="I59" s="112">
        <f t="shared" ca="1" si="54"/>
        <v>5.8738280711207701E-2</v>
      </c>
      <c r="J59" s="112">
        <f t="shared" ca="1" si="54"/>
        <v>5.2864452640086934E-2</v>
      </c>
      <c r="K59" s="112">
        <f t="shared" ca="1" si="54"/>
        <v>4.6990624568966161E-2</v>
      </c>
      <c r="L59" s="112">
        <f t="shared" ca="1" si="54"/>
        <v>4.1116796497845387E-2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3.524296842672462E-2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0.22376881464253776</v>
      </c>
      <c r="D60" s="114">
        <f ca="1">MAX(0,IFERROR(VLOOKUP(MID(CELL("filename",$A$1),FIND("]",CELL("filename",$A$1))+1,255)&amp;$A60,_datainput!$A$1:$AE$345,4+D$1-1990,FALSE),0))</f>
        <v>0.227601285365404</v>
      </c>
      <c r="E60" s="114">
        <f t="shared" ref="E60:F60" ca="1" si="63">D60-(D60-$G60)/($G$1-D$1)</f>
        <v>0.22622749682228799</v>
      </c>
      <c r="F60" s="114">
        <f t="shared" ca="1" si="63"/>
        <v>0.22485370827917198</v>
      </c>
      <c r="G60" s="111">
        <f ca="1">INDEX(OFFSET(_summary!$T$26,0,MATCH(MID(CELL("filename",$A$1),FIND("]",CELL("filename",$A$1))+1,255),_summary!$U$25:$AI$25,0),140,1),MATCH($A60,_summary!$U$26:$U$54,0))</f>
        <v>0.22347991973605597</v>
      </c>
      <c r="H60" s="112">
        <f t="shared" ca="1" si="54"/>
        <v>0.19926959509798323</v>
      </c>
      <c r="I60" s="112">
        <f t="shared" ca="1" si="54"/>
        <v>0.17505927045991049</v>
      </c>
      <c r="J60" s="112">
        <f t="shared" ca="1" si="54"/>
        <v>0.15084894582183778</v>
      </c>
      <c r="K60" s="112">
        <f t="shared" ca="1" si="54"/>
        <v>0.12663862118376504</v>
      </c>
      <c r="L60" s="112">
        <f t="shared" ca="1" si="54"/>
        <v>0.10242829654569231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7.8217971907619588E-2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0.35998561573102333</v>
      </c>
      <c r="D61" s="114">
        <f ca="1">MAX(0,IFERROR(VLOOKUP(MID(CELL("filename",$A$1),FIND("]",CELL("filename",$A$1))+1,255)&amp;$A61,_datainput!$A$1:$AE$345,4+D$1-1990,FALSE),0))</f>
        <v>0.36672380782311198</v>
      </c>
      <c r="E61" s="114">
        <f t="shared" ref="E61:F61" ca="1" si="64">D61-(D61-$G61)/($G$1-D$1)</f>
        <v>0.36736719352951658</v>
      </c>
      <c r="F61" s="114">
        <f t="shared" ca="1" si="64"/>
        <v>0.36801057923592118</v>
      </c>
      <c r="G61" s="111">
        <f ca="1">INDEX(OFFSET(_summary!$T$26,0,MATCH(MID(CELL("filename",$A$1),FIND("]",CELL("filename",$A$1))+1,255),_summary!$U$25:$AI$25,0),140,1),MATCH($A61,_summary!$U$26:$U$54,0))</f>
        <v>0.36865396494232583</v>
      </c>
      <c r="H61" s="112">
        <f t="shared" ca="1" si="54"/>
        <v>0.32871645207357386</v>
      </c>
      <c r="I61" s="112">
        <f t="shared" ca="1" si="54"/>
        <v>0.28877893920482189</v>
      </c>
      <c r="J61" s="112">
        <f t="shared" ca="1" si="54"/>
        <v>0.24884142633606993</v>
      </c>
      <c r="K61" s="112">
        <f t="shared" ca="1" si="54"/>
        <v>0.20890391346731796</v>
      </c>
      <c r="L61" s="112">
        <f t="shared" ca="1" si="54"/>
        <v>0.16896640059856599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0.12902888772981402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8.6078703906675462E-4</v>
      </c>
      <c r="E62" s="114">
        <f t="shared" ref="E62:F62" ca="1" si="65">D62-(D62-$G62)/($G$1-D$1)</f>
        <v>5.7385802604450315E-4</v>
      </c>
      <c r="F62" s="114">
        <f t="shared" ca="1" si="65"/>
        <v>2.8692901302225157E-4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4.9806701055388966E-2</v>
      </c>
      <c r="D63" s="114">
        <f ca="1">MAX(0,IFERROR(VLOOKUP(MID(CELL("filename",$A$1),FIND("]",CELL("filename",$A$1))+1,255)&amp;$A63,_datainput!$A$1:$AE$345,4+D$1-1990,FALSE),0))</f>
        <v>4.9940602198843977E-2</v>
      </c>
      <c r="E63" s="114">
        <f t="shared" ref="E63:F63" ca="1" si="67">D63-(D63-$G63)/($G$1-D$1)</f>
        <v>5.0610016489568747E-2</v>
      </c>
      <c r="F63" s="114">
        <f t="shared" ca="1" si="67"/>
        <v>5.1279430780293525E-2</v>
      </c>
      <c r="G63" s="111">
        <f ca="1">INDEX(OFFSET(_summary!$T$26,0,MATCH(MID(CELL("filename",$A$1),FIND("]",CELL("filename",$A$1))+1,255),_summary!$U$25:$AI$25,0),140,1),MATCH($A63,_summary!$U$26:$U$54,0))</f>
        <v>5.1948845071018296E-2</v>
      </c>
      <c r="H63" s="112">
        <f t="shared" ca="1" si="54"/>
        <v>4.6321053521657982E-2</v>
      </c>
      <c r="I63" s="112">
        <f t="shared" ca="1" si="54"/>
        <v>4.0693261972297667E-2</v>
      </c>
      <c r="J63" s="112">
        <f t="shared" ca="1" si="54"/>
        <v>3.5065470422937353E-2</v>
      </c>
      <c r="K63" s="112">
        <f t="shared" ca="1" si="54"/>
        <v>2.9437678873577035E-2</v>
      </c>
      <c r="L63" s="112">
        <f t="shared" ca="1" si="54"/>
        <v>2.3809887324216718E-2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1.8182095774856404E-2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0.65347456614766486</v>
      </c>
      <c r="D64" s="114">
        <f ca="1">MAX(0,IFERROR(VLOOKUP(MID(CELL("filename",$A$1),FIND("]",CELL("filename",$A$1))+1,255)&amp;$A64,_datainput!$A$1:$AE$345,4+D$1-1990,FALSE),0))</f>
        <v>0.65078705548260551</v>
      </c>
      <c r="E64" s="114">
        <f t="shared" ref="E64:F64" ca="1" si="68">D64-(D64-$G64)/($G$1-D$1)</f>
        <v>0.65932788571112888</v>
      </c>
      <c r="F64" s="114">
        <f t="shared" ca="1" si="68"/>
        <v>0.66786871593965225</v>
      </c>
      <c r="G64" s="111">
        <f ca="1">INDEX(OFFSET(_summary!$T$26,0,MATCH(MID(CELL("filename",$A$1),FIND("]",CELL("filename",$A$1))+1,255),_summary!$U$25:$AI$25,0),140,1),MATCH($A64,_summary!$U$26:$U$54,0))</f>
        <v>0.67640954616817561</v>
      </c>
      <c r="H64" s="112">
        <f t="shared" ca="1" si="54"/>
        <v>0.6031318453332899</v>
      </c>
      <c r="I64" s="112">
        <f t="shared" ca="1" si="54"/>
        <v>0.52985414449840418</v>
      </c>
      <c r="J64" s="112">
        <f t="shared" ca="1" si="54"/>
        <v>0.45657644366351846</v>
      </c>
      <c r="K64" s="112">
        <f t="shared" ca="1" si="54"/>
        <v>0.3832987428286328</v>
      </c>
      <c r="L64" s="112">
        <f t="shared" ca="1" si="54"/>
        <v>0.31002104199374714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0.23674334115886145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9">D65-(D65-$G65)/($G$1-D$1)</f>
        <v>0</v>
      </c>
      <c r="F65" s="114">
        <f t="shared" ca="1" si="69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0.10273574196381385</v>
      </c>
      <c r="D66" s="114">
        <f ca="1">MAX(0,IFERROR(VLOOKUP(MID(CELL("filename",$A$1),FIND("]",CELL("filename",$A$1))+1,255)&amp;$A66,_datainput!$A$1:$AE$345,4+D$1-1990,FALSE),0))</f>
        <v>9.6290012380105192E-2</v>
      </c>
      <c r="E66" s="114">
        <f t="shared" ref="E66:F66" ca="1" si="70">D66-(D66-$G66)/($G$1-D$1)</f>
        <v>0.11510507434320393</v>
      </c>
      <c r="F66" s="114">
        <f t="shared" ca="1" si="70"/>
        <v>0.13392013630630267</v>
      </c>
      <c r="G66" s="111">
        <f ca="1">INDEX(OFFSET(_summary!$T$26,0,MATCH(MID(CELL("filename",$A$1),FIND("]",CELL("filename",$A$1))+1,255),_summary!$U$25:$AI$25,0),140,1),MATCH($A66,_summary!$U$26:$U$54,0))</f>
        <v>0.15273519826940141</v>
      </c>
      <c r="H66" s="112">
        <f t="shared" ca="1" si="54"/>
        <v>0.1361888851235496</v>
      </c>
      <c r="I66" s="112">
        <f t="shared" ca="1" si="54"/>
        <v>0.11964257197769777</v>
      </c>
      <c r="J66" s="112">
        <f t="shared" ca="1" si="54"/>
        <v>0.10309625883184595</v>
      </c>
      <c r="K66" s="112">
        <f t="shared" ca="1" si="54"/>
        <v>8.6549945685994126E-2</v>
      </c>
      <c r="L66" s="112">
        <f t="shared" ca="1" si="54"/>
        <v>7.0003632540142302E-2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5.3457319394290492E-2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6.6709847205850574E-3</v>
      </c>
      <c r="D67" s="114">
        <f ca="1">MAX(0,IFERROR(VLOOKUP(MID(CELL("filename",$A$1),FIND("]",CELL("filename",$A$1))+1,255)&amp;$A67,_datainput!$A$1:$AE$345,4+D$1-1990,FALSE),0))</f>
        <v>4.4083260524353206E-3</v>
      </c>
      <c r="E67" s="114">
        <f t="shared" ref="E67:F67" ca="1" si="71">D67-(D67-$G67)/($G$1-D$1)</f>
        <v>5.9724277184020859E-3</v>
      </c>
      <c r="F67" s="114">
        <f t="shared" ca="1" si="71"/>
        <v>7.5365293843688511E-3</v>
      </c>
      <c r="G67" s="111">
        <f ca="1">INDEX(OFFSET(_summary!$T$26,0,MATCH(MID(CELL("filename",$A$1),FIND("]",CELL("filename",$A$1))+1,255),_summary!$U$25:$AI$25,0),140,1),MATCH($A67,_summary!$U$26:$U$54,0))</f>
        <v>9.1006310503356155E-3</v>
      </c>
      <c r="H67" s="112">
        <f t="shared" ref="H67:L82" ca="1" si="72">G67-5*(G67-$M67)/($M$1-G$1)</f>
        <v>8.1147293532159229E-3</v>
      </c>
      <c r="I67" s="112">
        <f t="shared" ca="1" si="72"/>
        <v>7.1288276560962311E-3</v>
      </c>
      <c r="J67" s="112">
        <f t="shared" ca="1" si="72"/>
        <v>6.1429259589765393E-3</v>
      </c>
      <c r="K67" s="112">
        <f t="shared" ca="1" si="72"/>
        <v>5.1570242618568483E-3</v>
      </c>
      <c r="L67" s="112">
        <f t="shared" ca="1" si="72"/>
        <v>4.1711225647371565E-3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3.1852208676174652E-3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0.14838418537562489</v>
      </c>
      <c r="D68" s="114">
        <f ca="1">MAX(0,IFERROR(VLOOKUP(MID(CELL("filename",$A$1),FIND("]",CELL("filename",$A$1))+1,255)&amp;$A68,_datainput!$A$1:$AE$345,4+D$1-1990,FALSE),0))</f>
        <v>0.12173221922580416</v>
      </c>
      <c r="E68" s="114">
        <f t="shared" ref="E68:F68" ca="1" si="73">D68-(D68-$G68)/($G$1-D$1)</f>
        <v>0.13739473693312035</v>
      </c>
      <c r="F68" s="114">
        <f t="shared" ca="1" si="73"/>
        <v>0.15305725464043657</v>
      </c>
      <c r="G68" s="111">
        <f ca="1">INDEX(OFFSET(_summary!$T$26,0,MATCH(MID(CELL("filename",$A$1),FIND("]",CELL("filename",$A$1))+1,255),_summary!$U$25:$AI$25,0),140,1),MATCH($A68,_summary!$U$26:$U$54,0))</f>
        <v>0.16871977234775276</v>
      </c>
      <c r="H68" s="112">
        <f t="shared" ca="1" si="72"/>
        <v>0.15044179701007954</v>
      </c>
      <c r="I68" s="112">
        <f t="shared" ca="1" si="72"/>
        <v>0.13216382167240631</v>
      </c>
      <c r="J68" s="112">
        <f t="shared" ca="1" si="72"/>
        <v>0.1138858463347331</v>
      </c>
      <c r="K68" s="112">
        <f t="shared" ca="1" si="72"/>
        <v>9.5607870997059891E-2</v>
      </c>
      <c r="L68" s="112">
        <f t="shared" ca="1" si="72"/>
        <v>7.732989565938668E-2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5.9051920321713462E-2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0.16246028337517182</v>
      </c>
      <c r="D69" s="114">
        <f ca="1">MAX(0,IFERROR(VLOOKUP(MID(CELL("filename",$A$1),FIND("]",CELL("filename",$A$1))+1,255)&amp;$A69,_datainput!$A$1:$AE$345,4+D$1-1990,FALSE),0))</f>
        <v>0.16490153407163891</v>
      </c>
      <c r="E69" s="114">
        <f t="shared" ref="E69:F69" ca="1" si="74">D69-(D69-$G69)/($G$1-D$1)</f>
        <v>0.16948087308292445</v>
      </c>
      <c r="F69" s="114">
        <f t="shared" ca="1" si="74"/>
        <v>0.17406021209421002</v>
      </c>
      <c r="G69" s="111">
        <f ca="1">INDEX(OFFSET(_summary!$T$26,0,MATCH(MID(CELL("filename",$A$1),FIND("]",CELL("filename",$A$1))+1,255),_summary!$U$25:$AI$25,0),140,1),MATCH($A69,_summary!$U$26:$U$54,0))</f>
        <v>0.17863955110549556</v>
      </c>
      <c r="H69" s="112">
        <f t="shared" ca="1" si="72"/>
        <v>0.15928693306906688</v>
      </c>
      <c r="I69" s="112">
        <f t="shared" ca="1" si="72"/>
        <v>0.1399343150326382</v>
      </c>
      <c r="J69" s="112">
        <f t="shared" ca="1" si="72"/>
        <v>0.12058169699620952</v>
      </c>
      <c r="K69" s="112">
        <f t="shared" ca="1" si="72"/>
        <v>0.10122907895978082</v>
      </c>
      <c r="L69" s="112">
        <f t="shared" ca="1" si="72"/>
        <v>8.1876460923352129E-2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6.2523842886923447E-2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0.26759438226391624</v>
      </c>
      <c r="D70" s="114">
        <f ca="1">MAX(0,IFERROR(VLOOKUP(MID(CELL("filename",$A$1),FIND("]",CELL("filename",$A$1))+1,255)&amp;$A70,_datainput!$A$1:$AE$345,4+D$1-1990,FALSE),0))</f>
        <v>0.26686404583203699</v>
      </c>
      <c r="E70" s="114">
        <f t="shared" ref="E70:F70" ca="1" si="75">D70-(D70-$G70)/($G$1-D$1)</f>
        <v>0.27997764692095067</v>
      </c>
      <c r="F70" s="114">
        <f t="shared" ca="1" si="75"/>
        <v>0.29309124800986436</v>
      </c>
      <c r="G70" s="111">
        <f ca="1">INDEX(OFFSET(_summary!$T$26,0,MATCH(MID(CELL("filename",$A$1),FIND("]",CELL("filename",$A$1))+1,255),_summary!$U$25:$AI$25,0),140,1),MATCH($A70,_summary!$U$26:$U$54,0))</f>
        <v>0.30620484909877804</v>
      </c>
      <c r="H70" s="112">
        <f t="shared" ca="1" si="72"/>
        <v>0.27303265711307712</v>
      </c>
      <c r="I70" s="112">
        <f t="shared" ca="1" si="72"/>
        <v>0.23986046512737616</v>
      </c>
      <c r="J70" s="112">
        <f t="shared" ca="1" si="72"/>
        <v>0.20668827314167521</v>
      </c>
      <c r="K70" s="112">
        <f t="shared" ca="1" si="72"/>
        <v>0.17351608115597425</v>
      </c>
      <c r="L70" s="112">
        <f t="shared" ca="1" si="72"/>
        <v>0.14034388917027329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0.10717169718457231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0.51960134574616357</v>
      </c>
      <c r="D71" s="114">
        <f ca="1">MAX(0,IFERROR(VLOOKUP(MID(CELL("filename",$A$1),FIND("]",CELL("filename",$A$1))+1,255)&amp;$A71,_datainput!$A$1:$AE$345,4+D$1-1990,FALSE),0))</f>
        <v>0.49748020875717308</v>
      </c>
      <c r="E71" s="114">
        <f t="shared" ref="E71:F71" ca="1" si="76">D71-(D71-$G71)/($G$1-D$1)</f>
        <v>0.48825739416064368</v>
      </c>
      <c r="F71" s="114">
        <f t="shared" ca="1" si="76"/>
        <v>0.47903457956411433</v>
      </c>
      <c r="G71" s="111">
        <f ca="1">INDEX(OFFSET(_summary!$T$26,0,MATCH(MID(CELL("filename",$A$1),FIND("]",CELL("filename",$A$1))+1,255),_summary!$U$25:$AI$25,0),140,1),MATCH($A71,_summary!$U$26:$U$54,0))</f>
        <v>0.46981176496758492</v>
      </c>
      <c r="H71" s="112">
        <f t="shared" ca="1" si="72"/>
        <v>0.41891549042942988</v>
      </c>
      <c r="I71" s="112">
        <f t="shared" ca="1" si="72"/>
        <v>0.36801921589127484</v>
      </c>
      <c r="J71" s="112">
        <f t="shared" ca="1" si="72"/>
        <v>0.3171229413531198</v>
      </c>
      <c r="K71" s="112">
        <f t="shared" ca="1" si="72"/>
        <v>0.26622666681496476</v>
      </c>
      <c r="L71" s="112">
        <f t="shared" ca="1" si="72"/>
        <v>0.21533039227680972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0.16443411773865471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7">D72-(D72-$G72)/($G$1-D$1)</f>
        <v>5.3446038512735687E-5</v>
      </c>
      <c r="F72" s="114">
        <f t="shared" ca="1" si="77"/>
        <v>1.0689207702547137E-4</v>
      </c>
      <c r="G72" s="111">
        <f ca="1">INDEX(OFFSET(_summary!$T$26,0,MATCH(MID(CELL("filename",$A$1),FIND("]",CELL("filename",$A$1))+1,255),_summary!$U$25:$AI$25,0),140,1),MATCH($A72,_summary!$U$26:$U$54,0))</f>
        <v>1.6033811553820706E-4</v>
      </c>
      <c r="H72" s="112">
        <f t="shared" ca="1" si="72"/>
        <v>1.4296815302156796E-4</v>
      </c>
      <c r="I72" s="112">
        <f t="shared" ca="1" si="72"/>
        <v>1.2559819050492887E-4</v>
      </c>
      <c r="J72" s="112">
        <f t="shared" ca="1" si="72"/>
        <v>1.0822822798828977E-4</v>
      </c>
      <c r="K72" s="112">
        <f t="shared" ca="1" si="72"/>
        <v>9.085826547165066E-5</v>
      </c>
      <c r="L72" s="112">
        <f t="shared" ca="1" si="72"/>
        <v>7.3488302955011567E-5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5.6118340438372466E-5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0.4687351790665148</v>
      </c>
      <c r="D73" s="114">
        <f ca="1">MAX(0,IFERROR(VLOOKUP(MID(CELL("filename",$A$1),FIND("]",CELL("filename",$A$1))+1,255)&amp;$A73,_datainput!$A$1:$AE$345,4+D$1-1990,FALSE),0))</f>
        <v>0.47035486275031341</v>
      </c>
      <c r="E73" s="114">
        <f t="shared" ref="E73:F73" ca="1" si="78">D73-(D73-$G73)/($G$1-D$1)</f>
        <v>0.45224389636052242</v>
      </c>
      <c r="F73" s="114">
        <f t="shared" ca="1" si="78"/>
        <v>0.43413292997073144</v>
      </c>
      <c r="G73" s="111">
        <f ca="1">INDEX(OFFSET(_summary!$T$26,0,MATCH(MID(CELL("filename",$A$1),FIND("]",CELL("filename",$A$1))+1,255),_summary!$U$25:$AI$25,0),140,1),MATCH($A73,_summary!$U$26:$U$54,0))</f>
        <v>0.41602196358094046</v>
      </c>
      <c r="H73" s="112">
        <f t="shared" ca="1" si="72"/>
        <v>0.37095291752633858</v>
      </c>
      <c r="I73" s="112">
        <f t="shared" ca="1" si="72"/>
        <v>0.3258838714717367</v>
      </c>
      <c r="J73" s="112">
        <f t="shared" ca="1" si="72"/>
        <v>0.28081482541713482</v>
      </c>
      <c r="K73" s="112">
        <f t="shared" ca="1" si="72"/>
        <v>0.23574577936253294</v>
      </c>
      <c r="L73" s="112">
        <f t="shared" ca="1" si="72"/>
        <v>0.19067673330793106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0.14560768725332915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4.9648087219278797E-2</v>
      </c>
      <c r="D74" s="114">
        <f ca="1">MAX(0,IFERROR(VLOOKUP(MID(CELL("filename",$A$1),FIND("]",CELL("filename",$A$1))+1,255)&amp;$A74,_datainput!$A$1:$AE$345,4+D$1-1990,FALSE),0))</f>
        <v>3.8791606759728647E-2</v>
      </c>
      <c r="E74" s="114">
        <f t="shared" ref="E74:F74" ca="1" si="79">D74-(D74-$G74)/($G$1-D$1)</f>
        <v>4.5667242108602221E-2</v>
      </c>
      <c r="F74" s="114">
        <f t="shared" ca="1" si="79"/>
        <v>5.2542877457475795E-2</v>
      </c>
      <c r="G74" s="111">
        <f ca="1">INDEX(OFFSET(_summary!$T$26,0,MATCH(MID(CELL("filename",$A$1),FIND("]",CELL("filename",$A$1))+1,255),_summary!$U$25:$AI$25,0),140,1),MATCH($A74,_summary!$U$26:$U$54,0))</f>
        <v>5.9418512806349369E-2</v>
      </c>
      <c r="H74" s="112">
        <f t="shared" ca="1" si="72"/>
        <v>5.298150725232819E-2</v>
      </c>
      <c r="I74" s="112">
        <f t="shared" ca="1" si="72"/>
        <v>4.6544501698307011E-2</v>
      </c>
      <c r="J74" s="112">
        <f t="shared" ca="1" si="72"/>
        <v>4.0107496144285826E-2</v>
      </c>
      <c r="K74" s="112">
        <f t="shared" ca="1" si="72"/>
        <v>3.367049059026464E-2</v>
      </c>
      <c r="L74" s="112">
        <f t="shared" ca="1" si="72"/>
        <v>2.7233485036243461E-2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2.0796479482222279E-2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5.4452116224877244E-2</v>
      </c>
      <c r="D75" s="114">
        <f ca="1">MAX(0,IFERROR(VLOOKUP(MID(CELL("filename",$A$1),FIND("]",CELL("filename",$A$1))+1,255)&amp;$A75,_datainput!$A$1:$AE$345,4+D$1-1990,FALSE),0))</f>
        <v>5.5023805833746171E-2</v>
      </c>
      <c r="E75" s="114">
        <f t="shared" ref="E75:F75" ca="1" si="80">D75-(D75-$G75)/($G$1-D$1)</f>
        <v>5.118706896870126E-2</v>
      </c>
      <c r="F75" s="114">
        <f t="shared" ca="1" si="80"/>
        <v>4.7350332103656342E-2</v>
      </c>
      <c r="G75" s="111">
        <f ca="1">INDEX(OFFSET(_summary!$T$26,0,MATCH(MID(CELL("filename",$A$1),FIND("]",CELL("filename",$A$1))+1,255),_summary!$U$25:$AI$25,0),140,1),MATCH($A75,_summary!$U$26:$U$54,0))</f>
        <v>4.3513595238611431E-2</v>
      </c>
      <c r="H75" s="112">
        <f t="shared" ca="1" si="72"/>
        <v>3.8799622421095192E-2</v>
      </c>
      <c r="I75" s="112">
        <f t="shared" ca="1" si="72"/>
        <v>3.4085649603578953E-2</v>
      </c>
      <c r="J75" s="112">
        <f t="shared" ca="1" si="72"/>
        <v>2.9371676786062714E-2</v>
      </c>
      <c r="K75" s="112">
        <f t="shared" ca="1" si="72"/>
        <v>2.4657703968546475E-2</v>
      </c>
      <c r="L75" s="112">
        <f t="shared" ca="1" si="72"/>
        <v>1.9943731151030236E-2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1.5229758333514001E-2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2.023671686501707E-2</v>
      </c>
      <c r="D76" s="114">
        <f ca="1">MAX(0,IFERROR(VLOOKUP(MID(CELL("filename",$A$1),FIND("]",CELL("filename",$A$1))+1,255)&amp;$A76,_datainput!$A$1:$AE$345,4+D$1-1990,FALSE),0))</f>
        <v>2.6671475248004832E-2</v>
      </c>
      <c r="E76" s="114">
        <f t="shared" ref="E76:F76" ca="1" si="81">D76-(D76-$G76)/($G$1-D$1)</f>
        <v>2.2335221653361347E-2</v>
      </c>
      <c r="F76" s="114">
        <f t="shared" ca="1" si="81"/>
        <v>1.7998968058717861E-2</v>
      </c>
      <c r="G76" s="111">
        <f ca="1">INDEX(OFFSET(_summary!$T$26,0,MATCH(MID(CELL("filename",$A$1),FIND("]",CELL("filename",$A$1))+1,255),_summary!$U$25:$AI$25,0),140,1),MATCH($A76,_summary!$U$26:$U$54,0))</f>
        <v>1.3662714464074379E-2</v>
      </c>
      <c r="H76" s="112">
        <f t="shared" ca="1" si="72"/>
        <v>1.2182587063799655E-2</v>
      </c>
      <c r="I76" s="112">
        <f t="shared" ca="1" si="72"/>
        <v>1.070245966352493E-2</v>
      </c>
      <c r="J76" s="112">
        <f t="shared" ca="1" si="72"/>
        <v>9.2223322632502061E-3</v>
      </c>
      <c r="K76" s="112">
        <f t="shared" ca="1" si="72"/>
        <v>7.7422048629754818E-3</v>
      </c>
      <c r="L76" s="112">
        <f t="shared" ca="1" si="72"/>
        <v>6.2620774627007575E-3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4.7819500624260323E-3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0.39050684320066359</v>
      </c>
      <c r="D77" s="114">
        <f ca="1">MAX(0,IFERROR(VLOOKUP(MID(CELL("filename",$A$1),FIND("]",CELL("filename",$A$1))+1,255)&amp;$A77,_datainput!$A$1:$AE$345,4+D$1-1990,FALSE),0))</f>
        <v>0.38202751812370972</v>
      </c>
      <c r="E77" s="114">
        <f t="shared" ref="E77:F77" ca="1" si="82">D77-(D77-$G77)/($G$1-D$1)</f>
        <v>0.39421476861889659</v>
      </c>
      <c r="F77" s="114">
        <f t="shared" ca="1" si="82"/>
        <v>0.40640201911408347</v>
      </c>
      <c r="G77" s="111">
        <f ca="1">INDEX(OFFSET(_summary!$T$26,0,MATCH(MID(CELL("filename",$A$1),FIND("]",CELL("filename",$A$1))+1,255),_summary!$U$25:$AI$25,0),140,1),MATCH($A77,_summary!$U$26:$U$54,0))</f>
        <v>0.41858926960927029</v>
      </c>
      <c r="H77" s="112">
        <f t="shared" ca="1" si="72"/>
        <v>0.37324209873493269</v>
      </c>
      <c r="I77" s="112">
        <f t="shared" ca="1" si="72"/>
        <v>0.32789492786059504</v>
      </c>
      <c r="J77" s="112">
        <f t="shared" ca="1" si="72"/>
        <v>0.28254775698625745</v>
      </c>
      <c r="K77" s="112">
        <f t="shared" ca="1" si="72"/>
        <v>0.23720058611191983</v>
      </c>
      <c r="L77" s="112">
        <f t="shared" ca="1" si="72"/>
        <v>0.1918534152375822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0.14650624436324458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0.11877566570924532</v>
      </c>
      <c r="D78" s="114">
        <f ca="1">MAX(0,IFERROR(VLOOKUP(MID(CELL("filename",$A$1),FIND("]",CELL("filename",$A$1))+1,255)&amp;$A78,_datainput!$A$1:$AE$345,4+D$1-1990,FALSE),0))</f>
        <v>1.1577453012505021E-2</v>
      </c>
      <c r="E78" s="114">
        <f t="shared" ref="E78:F78" ca="1" si="83">D78-(D78-$G78)/($G$1-D$1)</f>
        <v>3.6682856297104785E-2</v>
      </c>
      <c r="F78" s="114">
        <f t="shared" ca="1" si="83"/>
        <v>6.1788259581704551E-2</v>
      </c>
      <c r="G78" s="111">
        <f ca="1">INDEX(OFFSET(_summary!$T$26,0,MATCH(MID(CELL("filename",$A$1),FIND("]",CELL("filename",$A$1))+1,255),_summary!$U$25:$AI$25,0),140,1),MATCH($A78,_summary!$U$26:$U$54,0))</f>
        <v>8.6893662866304316E-2</v>
      </c>
      <c r="H78" s="112">
        <f t="shared" ca="1" si="72"/>
        <v>7.7480182722454688E-2</v>
      </c>
      <c r="I78" s="112">
        <f t="shared" ca="1" si="72"/>
        <v>6.8066702578605046E-2</v>
      </c>
      <c r="J78" s="112">
        <f t="shared" ca="1" si="72"/>
        <v>5.865322243475541E-2</v>
      </c>
      <c r="K78" s="112">
        <f t="shared" ca="1" si="72"/>
        <v>4.9239742290905775E-2</v>
      </c>
      <c r="L78" s="112">
        <f t="shared" ca="1" si="72"/>
        <v>3.9826262147056139E-2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3.0412782003206507E-2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1.8503103714233007E-3</v>
      </c>
      <c r="D79" s="114">
        <f ca="1">MAX(0,IFERROR(VLOOKUP(MID(CELL("filename",$A$1),FIND("]",CELL("filename",$A$1))+1,255)&amp;$A79,_datainput!$A$1:$AE$345,4+D$1-1990,FALSE),0))</f>
        <v>1.895725028936547E-3</v>
      </c>
      <c r="E79" s="114">
        <f t="shared" ref="E79:F79" ca="1" si="84">D79-(D79-$G79)/($G$1-D$1)</f>
        <v>1.7795996353127997E-3</v>
      </c>
      <c r="F79" s="114">
        <f t="shared" ca="1" si="84"/>
        <v>1.6634742416890523E-3</v>
      </c>
      <c r="G79" s="111">
        <f ca="1">INDEX(OFFSET(_summary!$T$26,0,MATCH(MID(CELL("filename",$A$1),FIND("]",CELL("filename",$A$1))+1,255),_summary!$U$25:$AI$25,0),140,1),MATCH($A79,_summary!$U$26:$U$54,0))</f>
        <v>1.5473488480653051E-3</v>
      </c>
      <c r="H79" s="112">
        <f t="shared" ca="1" si="72"/>
        <v>1.3797193895248971E-3</v>
      </c>
      <c r="I79" s="112">
        <f t="shared" ca="1" si="72"/>
        <v>1.2120899309844891E-3</v>
      </c>
      <c r="J79" s="112">
        <f t="shared" ca="1" si="72"/>
        <v>1.0444604724440809E-3</v>
      </c>
      <c r="K79" s="112">
        <f t="shared" ca="1" si="72"/>
        <v>8.7683101390367282E-4</v>
      </c>
      <c r="L79" s="112">
        <f t="shared" ca="1" si="72"/>
        <v>7.0920155536326472E-4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5.4157209682285674E-4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5.8133268986570634E-3</v>
      </c>
      <c r="D80" s="114">
        <f ca="1">MAX(0,IFERROR(VLOOKUP(MID(CELL("filename",$A$1),FIND("]",CELL("filename",$A$1))+1,255)&amp;$A80,_datainput!$A$1:$AE$345,4+D$1-1990,FALSE),0))</f>
        <v>5.7821582956181323E-3</v>
      </c>
      <c r="E80" s="114">
        <f t="shared" ref="E80:F80" ca="1" si="85">D80-(D80-$G80)/($G$1-D$1)</f>
        <v>6.0039045879510871E-3</v>
      </c>
      <c r="F80" s="114">
        <f t="shared" ca="1" si="85"/>
        <v>6.2256508802840428E-3</v>
      </c>
      <c r="G80" s="111">
        <f ca="1">INDEX(OFFSET(_summary!$T$26,0,MATCH(MID(CELL("filename",$A$1),FIND("]",CELL("filename",$A$1))+1,255),_summary!$U$25:$AI$25,0),140,1),MATCH($A80,_summary!$U$26:$U$54,0))</f>
        <v>6.4473971726169976E-3</v>
      </c>
      <c r="H80" s="112">
        <f t="shared" ca="1" si="72"/>
        <v>5.7489291455834896E-3</v>
      </c>
      <c r="I80" s="112">
        <f t="shared" ca="1" si="72"/>
        <v>5.0504611185499815E-3</v>
      </c>
      <c r="J80" s="112">
        <f t="shared" ca="1" si="72"/>
        <v>4.3519930915164734E-3</v>
      </c>
      <c r="K80" s="112">
        <f t="shared" ca="1" si="72"/>
        <v>3.6535250644829653E-3</v>
      </c>
      <c r="L80" s="112">
        <f t="shared" ca="1" si="72"/>
        <v>2.9550570374494572E-3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2.2565890104159492E-3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5.1034058371174855E-2</v>
      </c>
      <c r="D81" s="114">
        <f ca="1">MAX(0,IFERROR(VLOOKUP(MID(CELL("filename",$A$1),FIND("]",CELL("filename",$A$1))+1,255)&amp;$A81,_datainput!$A$1:$AE$345,4+D$1-1990,FALSE),0))</f>
        <v>4.426360221101322E-2</v>
      </c>
      <c r="E81" s="114">
        <f t="shared" ref="E81:F81" ca="1" si="86">D81-(D81-$G81)/($G$1-D$1)</f>
        <v>4.8636161404054704E-2</v>
      </c>
      <c r="F81" s="114">
        <f t="shared" ca="1" si="86"/>
        <v>5.3008720597096187E-2</v>
      </c>
      <c r="G81" s="111">
        <f ca="1">INDEX(OFFSET(_summary!$T$26,0,MATCH(MID(CELL("filename",$A$1),FIND("]",CELL("filename",$A$1))+1,255),_summary!$U$25:$AI$25,0),140,1),MATCH($A81,_summary!$U$26:$U$54,0))</f>
        <v>5.7381279790137678E-2</v>
      </c>
      <c r="H81" s="112">
        <f t="shared" ca="1" si="72"/>
        <v>5.1164974479539431E-2</v>
      </c>
      <c r="I81" s="112">
        <f t="shared" ca="1" si="72"/>
        <v>4.4948669168941184E-2</v>
      </c>
      <c r="J81" s="112">
        <f t="shared" ca="1" si="72"/>
        <v>3.8732363858342937E-2</v>
      </c>
      <c r="K81" s="112">
        <f t="shared" ca="1" si="72"/>
        <v>3.2516058547744683E-2</v>
      </c>
      <c r="L81" s="112">
        <f t="shared" ca="1" si="72"/>
        <v>2.6299753237146437E-2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2.0083447926548186E-2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2.0173795505149666E-4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0</v>
      </c>
      <c r="I82" s="112">
        <f t="shared" ca="1" si="72"/>
        <v>0</v>
      </c>
      <c r="J82" s="112">
        <f t="shared" ca="1" si="72"/>
        <v>0</v>
      </c>
      <c r="K82" s="112">
        <f t="shared" ca="1" si="72"/>
        <v>0</v>
      </c>
      <c r="L82" s="112">
        <f t="shared" ca="1" si="72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0</v>
      </c>
      <c r="I83" s="112">
        <f t="shared" ca="1" si="89"/>
        <v>0</v>
      </c>
      <c r="J83" s="112">
        <f t="shared" ca="1" si="89"/>
        <v>0</v>
      </c>
      <c r="K83" s="112">
        <f t="shared" ca="1" si="89"/>
        <v>0</v>
      </c>
      <c r="L83" s="112">
        <f t="shared" ca="1" si="89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0.13532852752805602</v>
      </c>
      <c r="D84" s="114">
        <f ca="1">MAX(0,IFERROR(VLOOKUP(MID(CELL("filename",$A$1),FIND("]",CELL("filename",$A$1))+1,255)&amp;$A84,_datainput!$A$1:$AE$345,4+D$1-1990,FALSE),0))</f>
        <v>0.12836209020575859</v>
      </c>
      <c r="E84" s="114">
        <f t="shared" ref="E84:F84" ca="1" si="90">D84-(D84-$G84)/($G$1-D$1)</f>
        <v>0.14378170184170258</v>
      </c>
      <c r="F84" s="114">
        <f t="shared" ca="1" si="90"/>
        <v>0.1592013134776466</v>
      </c>
      <c r="G84" s="111">
        <f ca="1">INDEX(OFFSET(_summary!$T$26,0,MATCH(MID(CELL("filename",$A$1),FIND("]",CELL("filename",$A$1))+1,255),_summary!$U$25:$AI$25,0),140,1),MATCH($A84,_summary!$U$26:$U$54,0))</f>
        <v>0.17462092511359059</v>
      </c>
      <c r="H84" s="112">
        <f t="shared" ca="1" si="89"/>
        <v>0.15570365822628496</v>
      </c>
      <c r="I84" s="112">
        <f t="shared" ca="1" si="89"/>
        <v>0.1367863913389793</v>
      </c>
      <c r="J84" s="112">
        <f t="shared" ca="1" si="89"/>
        <v>0.11786912445167365</v>
      </c>
      <c r="K84" s="112">
        <f t="shared" ca="1" si="89"/>
        <v>9.8951857564368001E-2</v>
      </c>
      <c r="L84" s="112">
        <f t="shared" ca="1" si="89"/>
        <v>8.0034590677062353E-2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6.1117323789756706E-2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0.18675738684129581</v>
      </c>
      <c r="D85" s="114">
        <f ca="1">MAX(0,IFERROR(VLOOKUP(MID(CELL("filename",$A$1),FIND("]",CELL("filename",$A$1))+1,255)&amp;$A85,_datainput!$A$1:$AE$345,4+D$1-1990,FALSE),0))</f>
        <v>0.18014515194367506</v>
      </c>
      <c r="E85" s="114">
        <f t="shared" ref="E85:F85" ca="1" si="91">D85-(D85-$G85)/($G$1-D$1)</f>
        <v>0.18272358669968367</v>
      </c>
      <c r="F85" s="114">
        <f t="shared" ca="1" si="91"/>
        <v>0.18530202145569227</v>
      </c>
      <c r="G85" s="111">
        <f ca="1">INDEX(OFFSET(_summary!$T$26,0,MATCH(MID(CELL("filename",$A$1),FIND("]",CELL("filename",$A$1))+1,255),_summary!$U$25:$AI$25,0),140,1),MATCH($A85,_summary!$U$26:$U$54,0))</f>
        <v>0.18788045621170088</v>
      </c>
      <c r="H85" s="112">
        <f t="shared" ca="1" si="89"/>
        <v>0.16752674012209995</v>
      </c>
      <c r="I85" s="112">
        <f t="shared" ca="1" si="89"/>
        <v>0.14717302403249902</v>
      </c>
      <c r="J85" s="112">
        <f t="shared" ca="1" si="89"/>
        <v>0.12681930794289809</v>
      </c>
      <c r="K85" s="112">
        <f t="shared" ca="1" si="89"/>
        <v>0.10646559185329715</v>
      </c>
      <c r="L85" s="112">
        <f t="shared" ca="1" si="89"/>
        <v>8.6111875763696222E-2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6.5758159674095304E-2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4.7835427633613854E-3</v>
      </c>
      <c r="F86" s="114">
        <f t="shared" ca="1" si="92"/>
        <v>9.567085526722769E-3</v>
      </c>
      <c r="G86" s="111">
        <f ca="1">INDEX(OFFSET(_summary!$T$26,0,MATCH(MID(CELL("filename",$A$1),FIND("]",CELL("filename",$A$1))+1,255),_summary!$U$25:$AI$25,0),140,1),MATCH($A86,_summary!$U$26:$U$54,0))</f>
        <v>1.4350628290084155E-2</v>
      </c>
      <c r="H86" s="112">
        <f t="shared" ca="1" si="89"/>
        <v>1.2795976891991705E-2</v>
      </c>
      <c r="I86" s="112">
        <f t="shared" ca="1" si="89"/>
        <v>1.1241325493899255E-2</v>
      </c>
      <c r="J86" s="112">
        <f t="shared" ca="1" si="89"/>
        <v>9.6866740958068045E-3</v>
      </c>
      <c r="K86" s="112">
        <f t="shared" ca="1" si="89"/>
        <v>8.1320226977143542E-3</v>
      </c>
      <c r="L86" s="112">
        <f t="shared" ca="1" si="89"/>
        <v>6.5773712996219039E-3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5.0227199015294537E-3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0.16632398120235345</v>
      </c>
      <c r="F87" s="114">
        <f t="shared" ca="1" si="93"/>
        <v>0.33264796240470684</v>
      </c>
      <c r="G87" s="111">
        <f ca="1">INDEX(OFFSET(_summary!$T$26,0,MATCH(MID(CELL("filename",$A$1),FIND("]",CELL("filename",$A$1))+1,255),_summary!$U$25:$AI$25,0),140,1),MATCH($A87,_summary!$U$26:$U$54,0))</f>
        <v>0.49897194360706032</v>
      </c>
      <c r="H87" s="112">
        <f t="shared" ca="1" si="89"/>
        <v>0.44491664971629546</v>
      </c>
      <c r="I87" s="112">
        <f t="shared" ca="1" si="89"/>
        <v>0.39086135582553061</v>
      </c>
      <c r="J87" s="112">
        <f t="shared" ca="1" si="89"/>
        <v>0.33680606193476575</v>
      </c>
      <c r="K87" s="112">
        <f t="shared" ca="1" si="89"/>
        <v>0.2827507680440009</v>
      </c>
      <c r="L87" s="112">
        <f t="shared" ca="1" si="89"/>
        <v>0.22869547415323599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0.17464018026247111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2.349531228448308E-2</v>
      </c>
      <c r="F88" s="114">
        <f t="shared" ca="1" si="94"/>
        <v>4.6990624568966161E-2</v>
      </c>
      <c r="G88" s="111">
        <f ca="1">INDEX(OFFSET(_summary!$T$26,0,MATCH(MID(CELL("filename",$A$1),FIND("]",CELL("filename",$A$1))+1,255),_summary!$U$25:$AI$25,0),140,1),MATCH($A88,_summary!$U$26:$U$54,0))</f>
        <v>7.0485936853449241E-2</v>
      </c>
      <c r="H88" s="112">
        <f t="shared" ca="1" si="89"/>
        <v>6.2849960360992246E-2</v>
      </c>
      <c r="I88" s="112">
        <f t="shared" ca="1" si="89"/>
        <v>5.5213983868535245E-2</v>
      </c>
      <c r="J88" s="112">
        <f t="shared" ca="1" si="89"/>
        <v>4.7578007376078243E-2</v>
      </c>
      <c r="K88" s="112">
        <f t="shared" ca="1" si="89"/>
        <v>3.9942030883621242E-2</v>
      </c>
      <c r="L88" s="112">
        <f t="shared" ca="1" si="89"/>
        <v>3.2306054391164234E-2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2.4670077898707232E-2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0.22376881464253776</v>
      </c>
      <c r="D89" s="114">
        <f ca="1">MAX(0,IFERROR(VLOOKUP(MID(CELL("filename",$A$1),FIND("]",CELL("filename",$A$1))+1,255)&amp;$A89,_datainput!$A$1:$AE$345,4+D$1-1990,FALSE),0))</f>
        <v>0.227601285365404</v>
      </c>
      <c r="E89" s="114">
        <f t="shared" ref="E89:F89" ca="1" si="95">D89-(D89-$G89)/($G$1-D$1)</f>
        <v>0.22622749682228799</v>
      </c>
      <c r="F89" s="114">
        <f t="shared" ca="1" si="95"/>
        <v>0.22485370827917198</v>
      </c>
      <c r="G89" s="111">
        <f ca="1">INDEX(OFFSET(_summary!$T$26,0,MATCH(MID(CELL("filename",$A$1),FIND("]",CELL("filename",$A$1))+1,255),_summary!$U$25:$AI$25,0),140,1),MATCH($A89,_summary!$U$26:$U$54,0))</f>
        <v>0.22347991973605597</v>
      </c>
      <c r="H89" s="112">
        <f t="shared" ca="1" si="89"/>
        <v>0.18809559911118043</v>
      </c>
      <c r="I89" s="112">
        <f t="shared" ca="1" si="89"/>
        <v>0.15271127848630489</v>
      </c>
      <c r="J89" s="112">
        <f t="shared" ca="1" si="89"/>
        <v>0.11732695786142937</v>
      </c>
      <c r="K89" s="112">
        <f t="shared" ca="1" si="89"/>
        <v>8.1942637236553845E-2</v>
      </c>
      <c r="L89" s="112">
        <f t="shared" ca="1" si="89"/>
        <v>4.6558316611678328E-2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1.1173995986802809E-2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0.35998561573102333</v>
      </c>
      <c r="D90" s="114">
        <f ca="1">MAX(0,IFERROR(VLOOKUP(MID(CELL("filename",$A$1),FIND("]",CELL("filename",$A$1))+1,255)&amp;$A90,_datainput!$A$1:$AE$345,4+D$1-1990,FALSE),0))</f>
        <v>0.36672380782311198</v>
      </c>
      <c r="E90" s="114">
        <f t="shared" ref="E90:F90" ca="1" si="96">D90-(D90-$G90)/($G$1-D$1)</f>
        <v>0.36736719352951658</v>
      </c>
      <c r="F90" s="114">
        <f t="shared" ca="1" si="96"/>
        <v>0.36801057923592118</v>
      </c>
      <c r="G90" s="111">
        <f ca="1">INDEX(OFFSET(_summary!$T$26,0,MATCH(MID(CELL("filename",$A$1),FIND("]",CELL("filename",$A$1))+1,255),_summary!$U$25:$AI$25,0),140,1),MATCH($A90,_summary!$U$26:$U$54,0))</f>
        <v>0.36865396494232583</v>
      </c>
      <c r="H90" s="112">
        <f t="shared" ca="1" si="89"/>
        <v>0.31028375382645756</v>
      </c>
      <c r="I90" s="112">
        <f t="shared" ca="1" si="89"/>
        <v>0.2519135427105893</v>
      </c>
      <c r="J90" s="112">
        <f t="shared" ca="1" si="89"/>
        <v>0.19354333159472104</v>
      </c>
      <c r="K90" s="112">
        <f t="shared" ca="1" si="89"/>
        <v>0.1351731204788528</v>
      </c>
      <c r="L90" s="112">
        <f t="shared" ca="1" si="89"/>
        <v>7.6802909362984562E-2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1.8432698247116307E-2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8.6078703906675462E-4</v>
      </c>
      <c r="E91" s="114">
        <f t="shared" ref="E91:F91" ca="1" si="97">D91-(D91-$G91)/($G$1-D$1)</f>
        <v>5.7385802604450315E-4</v>
      </c>
      <c r="F91" s="114">
        <f t="shared" ca="1" si="97"/>
        <v>2.8692901302225157E-4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0</v>
      </c>
      <c r="I91" s="112">
        <f t="shared" ca="1" si="89"/>
        <v>0</v>
      </c>
      <c r="J91" s="112">
        <f t="shared" ca="1" si="89"/>
        <v>0</v>
      </c>
      <c r="K91" s="112">
        <f t="shared" ca="1" si="89"/>
        <v>0</v>
      </c>
      <c r="L91" s="112">
        <f t="shared" ca="1" si="89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4.9806701055388966E-2</v>
      </c>
      <c r="D92" s="114">
        <f ca="1">MAX(0,IFERROR(VLOOKUP(MID(CELL("filename",$A$1),FIND("]",CELL("filename",$A$1))+1,255)&amp;$A92,_datainput!$A$1:$AE$345,4+D$1-1990,FALSE),0))</f>
        <v>4.9940602198843977E-2</v>
      </c>
      <c r="E92" s="114">
        <f t="shared" ref="E92:F92" ca="1" si="98">D92-(D92-$G92)/($G$1-D$1)</f>
        <v>5.0610016489568747E-2</v>
      </c>
      <c r="F92" s="114">
        <f t="shared" ca="1" si="98"/>
        <v>5.1279430780293525E-2</v>
      </c>
      <c r="G92" s="111">
        <f ca="1">INDEX(OFFSET(_summary!$T$26,0,MATCH(MID(CELL("filename",$A$1),FIND("]",CELL("filename",$A$1))+1,255),_summary!$U$25:$AI$25,0),140,1),MATCH($A92,_summary!$U$26:$U$54,0))</f>
        <v>5.1948845071018296E-2</v>
      </c>
      <c r="H92" s="112">
        <f t="shared" ca="1" si="89"/>
        <v>4.3723611268107067E-2</v>
      </c>
      <c r="I92" s="112">
        <f t="shared" ca="1" si="89"/>
        <v>3.5498377465195838E-2</v>
      </c>
      <c r="J92" s="112">
        <f t="shared" ca="1" si="89"/>
        <v>2.7273143662284609E-2</v>
      </c>
      <c r="K92" s="112">
        <f t="shared" ca="1" si="89"/>
        <v>1.904790985937338E-2</v>
      </c>
      <c r="L92" s="112">
        <f t="shared" ca="1" si="89"/>
        <v>1.0822676056462149E-2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2.597442253550917E-3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0.65347456614766486</v>
      </c>
      <c r="D93" s="114">
        <f ca="1">MAX(0,IFERROR(VLOOKUP(MID(CELL("filename",$A$1),FIND("]",CELL("filename",$A$1))+1,255)&amp;$A93,_datainput!$A$1:$AE$345,4+D$1-1990,FALSE),0))</f>
        <v>0.65078705548260551</v>
      </c>
      <c r="E93" s="114">
        <f t="shared" ref="E93:F93" ca="1" si="99">D93-(D93-$G93)/($G$1-D$1)</f>
        <v>0.65932788571112888</v>
      </c>
      <c r="F93" s="114">
        <f t="shared" ca="1" si="99"/>
        <v>0.66786871593965225</v>
      </c>
      <c r="G93" s="111">
        <f ca="1">INDEX(OFFSET(_summary!$T$26,0,MATCH(MID(CELL("filename",$A$1),FIND("]",CELL("filename",$A$1))+1,255),_summary!$U$25:$AI$25,0),140,1),MATCH($A93,_summary!$U$26:$U$54,0))</f>
        <v>0.67640954616817561</v>
      </c>
      <c r="H93" s="112">
        <f t="shared" ca="1" si="89"/>
        <v>0.56931136802488114</v>
      </c>
      <c r="I93" s="112">
        <f t="shared" ca="1" si="89"/>
        <v>0.46221318988158666</v>
      </c>
      <c r="J93" s="112">
        <f t="shared" ca="1" si="89"/>
        <v>0.35511501173829219</v>
      </c>
      <c r="K93" s="112">
        <f t="shared" ca="1" si="89"/>
        <v>0.24801683359499771</v>
      </c>
      <c r="L93" s="112">
        <f t="shared" ca="1" si="89"/>
        <v>0.14091865545170326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3.3820477308408814E-2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00">D94-(D94-$G94)/($G$1-D$1)</f>
        <v>0</v>
      </c>
      <c r="F94" s="114">
        <f t="shared" ca="1" si="100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9"/>
        <v>0</v>
      </c>
      <c r="I94" s="112">
        <f t="shared" ca="1" si="89"/>
        <v>0</v>
      </c>
      <c r="J94" s="112">
        <f t="shared" ca="1" si="89"/>
        <v>0</v>
      </c>
      <c r="K94" s="112">
        <f t="shared" ca="1" si="89"/>
        <v>0</v>
      </c>
      <c r="L94" s="112">
        <f t="shared" ca="1" si="89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0.10273574196381385</v>
      </c>
      <c r="D95" s="114">
        <f ca="1">MAX(0,IFERROR(VLOOKUP(MID(CELL("filename",$A$1),FIND("]",CELL("filename",$A$1))+1,255)&amp;$A95,_datainput!$A$1:$AE$345,4+D$1-1990,FALSE),0))</f>
        <v>9.6290012380105192E-2</v>
      </c>
      <c r="E95" s="114">
        <f t="shared" ref="E95:F95" ca="1" si="102">D95-(D95-$G95)/($G$1-D$1)</f>
        <v>0.11510507434320393</v>
      </c>
      <c r="F95" s="114">
        <f t="shared" ca="1" si="102"/>
        <v>0.13392013630630267</v>
      </c>
      <c r="G95" s="111">
        <f ca="1">INDEX(OFFSET(_summary!$T$26,0,MATCH(MID(CELL("filename",$A$1),FIND("]",CELL("filename",$A$1))+1,255),_summary!$U$25:$AI$25,0),140,1),MATCH($A95,_summary!$U$26:$U$54,0))</f>
        <v>0.15273519826940141</v>
      </c>
      <c r="H95" s="112">
        <f t="shared" ca="1" si="89"/>
        <v>0.12855212521007953</v>
      </c>
      <c r="I95" s="112">
        <f t="shared" ca="1" si="89"/>
        <v>0.10436905215075763</v>
      </c>
      <c r="J95" s="112">
        <f t="shared" ca="1" si="89"/>
        <v>8.0185979091435738E-2</v>
      </c>
      <c r="K95" s="112">
        <f t="shared" ca="1" si="89"/>
        <v>5.6002906032113851E-2</v>
      </c>
      <c r="L95" s="112">
        <f t="shared" ca="1" si="89"/>
        <v>3.1819832972791964E-2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7.6367599134700773E-3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6.6709847205850574E-3</v>
      </c>
      <c r="D96" s="114">
        <f ca="1">MAX(0,IFERROR(VLOOKUP(MID(CELL("filename",$A$1),FIND("]",CELL("filename",$A$1))+1,255)&amp;$A96,_datainput!$A$1:$AE$345,4+D$1-1990,FALSE),0))</f>
        <v>4.4083260524353206E-3</v>
      </c>
      <c r="E96" s="114">
        <f t="shared" ref="E96:F96" ca="1" si="103">D96-(D96-$G96)/($G$1-D$1)</f>
        <v>5.9724277184020859E-3</v>
      </c>
      <c r="F96" s="114">
        <f t="shared" ca="1" si="103"/>
        <v>7.5365293843688511E-3</v>
      </c>
      <c r="G96" s="111">
        <f ca="1">INDEX(OFFSET(_summary!$T$26,0,MATCH(MID(CELL("filename",$A$1),FIND("]",CELL("filename",$A$1))+1,255),_summary!$U$25:$AI$25,0),140,1),MATCH($A96,_summary!$U$26:$U$54,0))</f>
        <v>9.1006310503356155E-3</v>
      </c>
      <c r="H96" s="112">
        <f t="shared" ca="1" si="89"/>
        <v>7.6596978006991433E-3</v>
      </c>
      <c r="I96" s="112">
        <f t="shared" ca="1" si="89"/>
        <v>6.2187645510626711E-3</v>
      </c>
      <c r="J96" s="112">
        <f t="shared" ca="1" si="89"/>
        <v>4.7778313014261988E-3</v>
      </c>
      <c r="K96" s="112">
        <f t="shared" ca="1" si="89"/>
        <v>3.3368980517897266E-3</v>
      </c>
      <c r="L96" s="112">
        <f t="shared" ca="1" si="89"/>
        <v>1.895964802153254E-3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4.5503155251678119E-4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0.14838418537562489</v>
      </c>
      <c r="D97" s="114">
        <f ca="1">MAX(0,IFERROR(VLOOKUP(MID(CELL("filename",$A$1),FIND("]",CELL("filename",$A$1))+1,255)&amp;$A97,_datainput!$A$1:$AE$345,4+D$1-1990,FALSE),0))</f>
        <v>0.12173221922580416</v>
      </c>
      <c r="E97" s="114">
        <f t="shared" ref="E97:F97" ca="1" si="104">D97-(D97-$G97)/($G$1-D$1)</f>
        <v>0.13739473693312035</v>
      </c>
      <c r="F97" s="114">
        <f t="shared" ca="1" si="104"/>
        <v>0.15305725464043657</v>
      </c>
      <c r="G97" s="111">
        <f ca="1">INDEX(OFFSET(_summary!$T$26,0,MATCH(MID(CELL("filename",$A$1),FIND("]",CELL("filename",$A$1))+1,255),_summary!$U$25:$AI$25,0),140,1),MATCH($A97,_summary!$U$26:$U$54,0))</f>
        <v>0.16871977234775276</v>
      </c>
      <c r="H97" s="112">
        <f t="shared" ca="1" si="89"/>
        <v>0.14200580839269192</v>
      </c>
      <c r="I97" s="112">
        <f t="shared" ca="1" si="89"/>
        <v>0.11529184443763106</v>
      </c>
      <c r="J97" s="112">
        <f t="shared" ca="1" si="89"/>
        <v>8.8577880482570204E-2</v>
      </c>
      <c r="K97" s="112">
        <f t="shared" ca="1" si="89"/>
        <v>6.1863916527509347E-2</v>
      </c>
      <c r="L97" s="112">
        <f t="shared" ca="1" si="89"/>
        <v>3.5149952572448497E-2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8.4359886173876464E-3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0.16246028337517182</v>
      </c>
      <c r="D98" s="114">
        <f ca="1">MAX(0,IFERROR(VLOOKUP(MID(CELL("filename",$A$1),FIND("]",CELL("filename",$A$1))+1,255)&amp;$A98,_datainput!$A$1:$AE$345,4+D$1-1990,FALSE),0))</f>
        <v>0.16490153407163891</v>
      </c>
      <c r="E98" s="114">
        <f t="shared" ref="E98:F98" ca="1" si="105">D98-(D98-$G98)/($G$1-D$1)</f>
        <v>0.16948087308292445</v>
      </c>
      <c r="F98" s="114">
        <f t="shared" ca="1" si="105"/>
        <v>0.17406021209421002</v>
      </c>
      <c r="G98" s="111">
        <f ca="1">INDEX(OFFSET(_summary!$T$26,0,MATCH(MID(CELL("filename",$A$1),FIND("]",CELL("filename",$A$1))+1,255),_summary!$U$25:$AI$25,0),140,1),MATCH($A98,_summary!$U$26:$U$54,0))</f>
        <v>0.17863955110549556</v>
      </c>
      <c r="H98" s="112">
        <f t="shared" ca="1" si="89"/>
        <v>0.1503549555137921</v>
      </c>
      <c r="I98" s="112">
        <f t="shared" ca="1" si="89"/>
        <v>0.12207035992208864</v>
      </c>
      <c r="J98" s="112">
        <f t="shared" ca="1" si="89"/>
        <v>9.3785764330385185E-2</v>
      </c>
      <c r="K98" s="112">
        <f t="shared" ca="1" si="89"/>
        <v>6.5501168738681725E-2</v>
      </c>
      <c r="L98" s="112">
        <f t="shared" ca="1" si="89"/>
        <v>3.7216573146978252E-2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8.9319775552747869E-3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0.26759438226391624</v>
      </c>
      <c r="D99" s="114">
        <f ca="1">MAX(0,IFERROR(VLOOKUP(MID(CELL("filename",$A$1),FIND("]",CELL("filename",$A$1))+1,255)&amp;$A99,_datainput!$A$1:$AE$345,4+D$1-1990,FALSE),0))</f>
        <v>0.26686404583203699</v>
      </c>
      <c r="E99" s="114">
        <f t="shared" ref="E99:F99" ca="1" si="106">D99-(D99-$G99)/($G$1-D$1)</f>
        <v>0.27997764692095067</v>
      </c>
      <c r="F99" s="114">
        <f t="shared" ca="1" si="106"/>
        <v>0.29309124800986436</v>
      </c>
      <c r="G99" s="111">
        <f ca="1">INDEX(OFFSET(_summary!$T$26,0,MATCH(MID(CELL("filename",$A$1),FIND("]",CELL("filename",$A$1))+1,255),_summary!$U$25:$AI$25,0),140,1),MATCH($A99,_summary!$U$26:$U$54,0))</f>
        <v>0.30620484909877804</v>
      </c>
      <c r="H99" s="112">
        <f t="shared" ref="H99:L114" ca="1" si="107">G99-5*(G99-$M99)/($M$1-G$1)</f>
        <v>0.25772241465813817</v>
      </c>
      <c r="I99" s="112">
        <f t="shared" ca="1" si="107"/>
        <v>0.20923998021749832</v>
      </c>
      <c r="J99" s="112">
        <f t="shared" ca="1" si="107"/>
        <v>0.16075754577685847</v>
      </c>
      <c r="K99" s="112">
        <f t="shared" ca="1" si="107"/>
        <v>0.11227511133621862</v>
      </c>
      <c r="L99" s="112">
        <f t="shared" ca="1" si="107"/>
        <v>6.379267689557877E-2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1.5310242454938916E-2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0.51960134574616357</v>
      </c>
      <c r="D100" s="114">
        <f ca="1">MAX(0,IFERROR(VLOOKUP(MID(CELL("filename",$A$1),FIND("]",CELL("filename",$A$1))+1,255)&amp;$A100,_datainput!$A$1:$AE$345,4+D$1-1990,FALSE),0))</f>
        <v>0.49748020875717308</v>
      </c>
      <c r="E100" s="114">
        <f t="shared" ref="E100:F100" ca="1" si="108">D100-(D100-$G100)/($G$1-D$1)</f>
        <v>0.48825739416064368</v>
      </c>
      <c r="F100" s="114">
        <f t="shared" ca="1" si="108"/>
        <v>0.47903457956411433</v>
      </c>
      <c r="G100" s="111">
        <f ca="1">INDEX(OFFSET(_summary!$T$26,0,MATCH(MID(CELL("filename",$A$1),FIND("]",CELL("filename",$A$1))+1,255),_summary!$U$25:$AI$25,0),140,1),MATCH($A100,_summary!$U$26:$U$54,0))</f>
        <v>0.46981176496758492</v>
      </c>
      <c r="H100" s="112">
        <f t="shared" ca="1" si="107"/>
        <v>0.39542490218105064</v>
      </c>
      <c r="I100" s="112">
        <f t="shared" ca="1" si="107"/>
        <v>0.32103803939451636</v>
      </c>
      <c r="J100" s="112">
        <f t="shared" ca="1" si="107"/>
        <v>0.24665117660798208</v>
      </c>
      <c r="K100" s="112">
        <f t="shared" ca="1" si="107"/>
        <v>0.1722643138214478</v>
      </c>
      <c r="L100" s="112">
        <f t="shared" ca="1" si="107"/>
        <v>9.7877451034913535E-2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2.3490588248379268E-2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9">D101-(D101-$G101)/($G$1-D$1)</f>
        <v>5.3446038512735687E-5</v>
      </c>
      <c r="F101" s="114">
        <f t="shared" ca="1" si="109"/>
        <v>1.0689207702547137E-4</v>
      </c>
      <c r="G101" s="111">
        <f ca="1">INDEX(OFFSET(_summary!$T$26,0,MATCH(MID(CELL("filename",$A$1),FIND("]",CELL("filename",$A$1))+1,255),_summary!$U$25:$AI$25,0),140,1),MATCH($A101,_summary!$U$26:$U$54,0))</f>
        <v>1.6033811553820706E-4</v>
      </c>
      <c r="H101" s="112">
        <f t="shared" ca="1" si="107"/>
        <v>1.349512472446576E-4</v>
      </c>
      <c r="I101" s="112">
        <f t="shared" ca="1" si="107"/>
        <v>1.0956437895110815E-4</v>
      </c>
      <c r="J101" s="112">
        <f t="shared" ca="1" si="107"/>
        <v>8.4177510657558696E-5</v>
      </c>
      <c r="K101" s="112">
        <f t="shared" ca="1" si="107"/>
        <v>5.8790642364009252E-5</v>
      </c>
      <c r="L101" s="112">
        <f t="shared" ca="1" si="107"/>
        <v>3.3403774070459808E-5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8.0169057769103606E-6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0.4687351790665148</v>
      </c>
      <c r="D102" s="114">
        <f ca="1">MAX(0,IFERROR(VLOOKUP(MID(CELL("filename",$A$1),FIND("]",CELL("filename",$A$1))+1,255)&amp;$A102,_datainput!$A$1:$AE$345,4+D$1-1990,FALSE),0))</f>
        <v>0.47035486275031341</v>
      </c>
      <c r="E102" s="114">
        <f t="shared" ref="E102:F102" ca="1" si="110">D102-(D102-$G102)/($G$1-D$1)</f>
        <v>0.45224389636052242</v>
      </c>
      <c r="F102" s="114">
        <f t="shared" ca="1" si="110"/>
        <v>0.43413292997073144</v>
      </c>
      <c r="G102" s="111">
        <f ca="1">INDEX(OFFSET(_summary!$T$26,0,MATCH(MID(CELL("filename",$A$1),FIND("]",CELL("filename",$A$1))+1,255),_summary!$U$25:$AI$25,0),140,1),MATCH($A102,_summary!$U$26:$U$54,0))</f>
        <v>0.41602196358094046</v>
      </c>
      <c r="H102" s="112">
        <f t="shared" ca="1" si="107"/>
        <v>0.35015181934729156</v>
      </c>
      <c r="I102" s="112">
        <f t="shared" ca="1" si="107"/>
        <v>0.28428167511364266</v>
      </c>
      <c r="J102" s="112">
        <f t="shared" ca="1" si="107"/>
        <v>0.21841153087999376</v>
      </c>
      <c r="K102" s="112">
        <f t="shared" ca="1" si="107"/>
        <v>0.15254138664634487</v>
      </c>
      <c r="L102" s="112">
        <f t="shared" ca="1" si="107"/>
        <v>8.6671242412695956E-2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2.0801098179047042E-2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4.9648087219278797E-2</v>
      </c>
      <c r="D103" s="114">
        <f ca="1">MAX(0,IFERROR(VLOOKUP(MID(CELL("filename",$A$1),FIND("]",CELL("filename",$A$1))+1,255)&amp;$A103,_datainput!$A$1:$AE$345,4+D$1-1990,FALSE),0))</f>
        <v>3.8791606759728647E-2</v>
      </c>
      <c r="E103" s="114">
        <f t="shared" ref="E103:F103" ca="1" si="111">D103-(D103-$G103)/($G$1-D$1)</f>
        <v>4.5667242108602221E-2</v>
      </c>
      <c r="F103" s="114">
        <f t="shared" ca="1" si="111"/>
        <v>5.2542877457475795E-2</v>
      </c>
      <c r="G103" s="111">
        <f ca="1">INDEX(OFFSET(_summary!$T$26,0,MATCH(MID(CELL("filename",$A$1),FIND("]",CELL("filename",$A$1))+1,255),_summary!$U$25:$AI$25,0),140,1),MATCH($A103,_summary!$U$26:$U$54,0))</f>
        <v>5.9418512806349369E-2</v>
      </c>
      <c r="H103" s="112">
        <f t="shared" ca="1" si="107"/>
        <v>5.0010581612010718E-2</v>
      </c>
      <c r="I103" s="112">
        <f t="shared" ca="1" si="107"/>
        <v>4.0602650417672068E-2</v>
      </c>
      <c r="J103" s="112">
        <f t="shared" ca="1" si="107"/>
        <v>3.1194719223333417E-2</v>
      </c>
      <c r="K103" s="112">
        <f t="shared" ca="1" si="107"/>
        <v>2.178678802899477E-2</v>
      </c>
      <c r="L103" s="112">
        <f t="shared" ca="1" si="107"/>
        <v>1.2378856834656121E-2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2.970925640317471E-3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5.4452116224877244E-2</v>
      </c>
      <c r="D104" s="114">
        <f ca="1">MAX(0,IFERROR(VLOOKUP(MID(CELL("filename",$A$1),FIND("]",CELL("filename",$A$1))+1,255)&amp;$A104,_datainput!$A$1:$AE$345,4+D$1-1990,FALSE),0))</f>
        <v>5.5023805833746171E-2</v>
      </c>
      <c r="E104" s="114">
        <f t="shared" ref="E104:F104" ca="1" si="112">D104-(D104-$G104)/($G$1-D$1)</f>
        <v>5.118706896870126E-2</v>
      </c>
      <c r="F104" s="114">
        <f t="shared" ca="1" si="112"/>
        <v>4.7350332103656342E-2</v>
      </c>
      <c r="G104" s="111">
        <f ca="1">INDEX(OFFSET(_summary!$T$26,0,MATCH(MID(CELL("filename",$A$1),FIND("]",CELL("filename",$A$1))+1,255),_summary!$U$25:$AI$25,0),140,1),MATCH($A104,_summary!$U$26:$U$54,0))</f>
        <v>4.3513595238611431E-2</v>
      </c>
      <c r="H104" s="112">
        <f t="shared" ca="1" si="107"/>
        <v>3.6623942659164618E-2</v>
      </c>
      <c r="I104" s="112">
        <f t="shared" ca="1" si="107"/>
        <v>2.9734290079717809E-2</v>
      </c>
      <c r="J104" s="112">
        <f t="shared" ca="1" si="107"/>
        <v>2.2844637500270999E-2</v>
      </c>
      <c r="K104" s="112">
        <f t="shared" ca="1" si="107"/>
        <v>1.595498492082419E-2</v>
      </c>
      <c r="L104" s="112">
        <f t="shared" ca="1" si="107"/>
        <v>9.0653323413773818E-3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2.1756797619305736E-3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2.023671686501707E-2</v>
      </c>
      <c r="D105" s="114">
        <f ca="1">MAX(0,IFERROR(VLOOKUP(MID(CELL("filename",$A$1),FIND("]",CELL("filename",$A$1))+1,255)&amp;$A105,_datainput!$A$1:$AE$345,4+D$1-1990,FALSE),0))</f>
        <v>2.6671475248004832E-2</v>
      </c>
      <c r="E105" s="114">
        <f t="shared" ref="E105:F105" ca="1" si="113">D105-(D105-$G105)/($G$1-D$1)</f>
        <v>2.2335221653361347E-2</v>
      </c>
      <c r="F105" s="114">
        <f t="shared" ca="1" si="113"/>
        <v>1.7998968058717861E-2</v>
      </c>
      <c r="G105" s="111">
        <f ca="1">INDEX(OFFSET(_summary!$T$26,0,MATCH(MID(CELL("filename",$A$1),FIND("]",CELL("filename",$A$1))+1,255),_summary!$U$25:$AI$25,0),140,1),MATCH($A105,_summary!$U$26:$U$54,0))</f>
        <v>1.3662714464074379E-2</v>
      </c>
      <c r="H105" s="112">
        <f t="shared" ca="1" si="107"/>
        <v>1.1499451340595936E-2</v>
      </c>
      <c r="I105" s="112">
        <f t="shared" ca="1" si="107"/>
        <v>9.3361882171174929E-3</v>
      </c>
      <c r="J105" s="112">
        <f t="shared" ca="1" si="107"/>
        <v>7.1729250936390498E-3</v>
      </c>
      <c r="K105" s="112">
        <f t="shared" ca="1" si="107"/>
        <v>5.0096619701606067E-3</v>
      </c>
      <c r="L105" s="112">
        <f t="shared" ca="1" si="107"/>
        <v>2.8463988466821632E-3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6.8313572320371954E-4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0.39050684320066359</v>
      </c>
      <c r="D106" s="114">
        <f ca="1">MAX(0,IFERROR(VLOOKUP(MID(CELL("filename",$A$1),FIND("]",CELL("filename",$A$1))+1,255)&amp;$A106,_datainput!$A$1:$AE$345,4+D$1-1990,FALSE),0))</f>
        <v>0.38202751812370972</v>
      </c>
      <c r="E106" s="114">
        <f t="shared" ref="E106:F106" ca="1" si="114">D106-(D106-$G106)/($G$1-D$1)</f>
        <v>0.39421476861889659</v>
      </c>
      <c r="F106" s="114">
        <f t="shared" ca="1" si="114"/>
        <v>0.40640201911408347</v>
      </c>
      <c r="G106" s="111">
        <f ca="1">INDEX(OFFSET(_summary!$T$26,0,MATCH(MID(CELL("filename",$A$1),FIND("]",CELL("filename",$A$1))+1,255),_summary!$U$25:$AI$25,0),140,1),MATCH($A106,_summary!$U$26:$U$54,0))</f>
        <v>0.41858926960927029</v>
      </c>
      <c r="H106" s="112">
        <f t="shared" ca="1" si="107"/>
        <v>0.35231263525446915</v>
      </c>
      <c r="I106" s="112">
        <f t="shared" ca="1" si="107"/>
        <v>0.28603600089966802</v>
      </c>
      <c r="J106" s="112">
        <f t="shared" ca="1" si="107"/>
        <v>0.21975936654486689</v>
      </c>
      <c r="K106" s="112">
        <f t="shared" ca="1" si="107"/>
        <v>0.15348273219006575</v>
      </c>
      <c r="L106" s="112">
        <f t="shared" ca="1" si="107"/>
        <v>8.7206097835264645E-2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2.0929463480463532E-2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0.11877566570924532</v>
      </c>
      <c r="D107" s="114">
        <f ca="1">MAX(0,IFERROR(VLOOKUP(MID(CELL("filename",$A$1),FIND("]",CELL("filename",$A$1))+1,255)&amp;$A107,_datainput!$A$1:$AE$345,4+D$1-1990,FALSE),0))</f>
        <v>1.1577453012505021E-2</v>
      </c>
      <c r="E107" s="114">
        <f t="shared" ref="E107:F107" ca="1" si="115">D107-(D107-$G107)/($G$1-D$1)</f>
        <v>3.6682856297104785E-2</v>
      </c>
      <c r="F107" s="114">
        <f t="shared" ca="1" si="115"/>
        <v>6.1788259581704551E-2</v>
      </c>
      <c r="G107" s="111">
        <f ca="1">INDEX(OFFSET(_summary!$T$26,0,MATCH(MID(CELL("filename",$A$1),FIND("]",CELL("filename",$A$1))+1,255),_summary!$U$25:$AI$25,0),140,1),MATCH($A107,_summary!$U$26:$U$54,0))</f>
        <v>8.6893662866304316E-2</v>
      </c>
      <c r="H107" s="112">
        <f t="shared" ca="1" si="107"/>
        <v>7.3135499579139465E-2</v>
      </c>
      <c r="I107" s="112">
        <f t="shared" ca="1" si="107"/>
        <v>5.9377336291974614E-2</v>
      </c>
      <c r="J107" s="112">
        <f t="shared" ca="1" si="107"/>
        <v>4.5619173004809763E-2</v>
      </c>
      <c r="K107" s="112">
        <f t="shared" ca="1" si="107"/>
        <v>3.1861009717644918E-2</v>
      </c>
      <c r="L107" s="112">
        <f t="shared" ca="1" si="107"/>
        <v>1.8102846430480071E-2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4.3446831433152193E-3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1.8503103714233007E-3</v>
      </c>
      <c r="D108" s="114">
        <f ca="1">MAX(0,IFERROR(VLOOKUP(MID(CELL("filename",$A$1),FIND("]",CELL("filename",$A$1))+1,255)&amp;$A108,_datainput!$A$1:$AE$345,4+D$1-1990,FALSE),0))</f>
        <v>1.895725028936547E-3</v>
      </c>
      <c r="E108" s="114">
        <f t="shared" ref="E108:F108" ca="1" si="116">D108-(D108-$G108)/($G$1-D$1)</f>
        <v>1.7795996353127997E-3</v>
      </c>
      <c r="F108" s="114">
        <f t="shared" ca="1" si="116"/>
        <v>1.6634742416890523E-3</v>
      </c>
      <c r="G108" s="111">
        <f ca="1">INDEX(OFFSET(_summary!$T$26,0,MATCH(MID(CELL("filename",$A$1),FIND("]",CELL("filename",$A$1))+1,255),_summary!$U$25:$AI$25,0),140,1),MATCH($A108,_summary!$U$26:$U$54,0))</f>
        <v>1.5473488480653051E-3</v>
      </c>
      <c r="H108" s="112">
        <f t="shared" ca="1" si="107"/>
        <v>1.3023519471216318E-3</v>
      </c>
      <c r="I108" s="112">
        <f t="shared" ca="1" si="107"/>
        <v>1.0573550461779584E-3</v>
      </c>
      <c r="J108" s="112">
        <f t="shared" ca="1" si="107"/>
        <v>8.1235814523428511E-4</v>
      </c>
      <c r="K108" s="112">
        <f t="shared" ca="1" si="107"/>
        <v>5.6736124429061189E-4</v>
      </c>
      <c r="L108" s="112">
        <f t="shared" ca="1" si="107"/>
        <v>3.2236434334693861E-4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7.7367442403265328E-5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5.8133268986570634E-3</v>
      </c>
      <c r="D109" s="114">
        <f ca="1">MAX(0,IFERROR(VLOOKUP(MID(CELL("filename",$A$1),FIND("]",CELL("filename",$A$1))+1,255)&amp;$A109,_datainput!$A$1:$AE$345,4+D$1-1990,FALSE),0))</f>
        <v>5.7821582956181323E-3</v>
      </c>
      <c r="E109" s="114">
        <f t="shared" ref="E109:F109" ca="1" si="117">D109-(D109-$G109)/($G$1-D$1)</f>
        <v>6.0039045879510871E-3</v>
      </c>
      <c r="F109" s="114">
        <f t="shared" ca="1" si="117"/>
        <v>6.2256508802840428E-3</v>
      </c>
      <c r="G109" s="111">
        <f ca="1">INDEX(OFFSET(_summary!$T$26,0,MATCH(MID(CELL("filename",$A$1),FIND("]",CELL("filename",$A$1))+1,255),_summary!$U$25:$AI$25,0),140,1),MATCH($A109,_summary!$U$26:$U$54,0))</f>
        <v>6.4473971726169976E-3</v>
      </c>
      <c r="H109" s="112">
        <f t="shared" ca="1" si="107"/>
        <v>5.4265592869526397E-3</v>
      </c>
      <c r="I109" s="112">
        <f t="shared" ca="1" si="107"/>
        <v>4.4057214012882817E-3</v>
      </c>
      <c r="J109" s="112">
        <f t="shared" ca="1" si="107"/>
        <v>3.3848835156239238E-3</v>
      </c>
      <c r="K109" s="112">
        <f t="shared" ca="1" si="107"/>
        <v>2.3640456299595658E-3</v>
      </c>
      <c r="L109" s="112">
        <f t="shared" ca="1" si="107"/>
        <v>1.3432077442952081E-3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3.2236985863085015E-4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5.1034058371174855E-2</v>
      </c>
      <c r="D110" s="114">
        <f ca="1">MAX(0,IFERROR(VLOOKUP(MID(CELL("filename",$A$1),FIND("]",CELL("filename",$A$1))+1,255)&amp;$A110,_datainput!$A$1:$AE$345,4+D$1-1990,FALSE),0))</f>
        <v>4.426360221101322E-2</v>
      </c>
      <c r="E110" s="114">
        <f t="shared" ref="E110:F110" ca="1" si="118">D110-(D110-$G110)/($G$1-D$1)</f>
        <v>4.8636161404054704E-2</v>
      </c>
      <c r="F110" s="114">
        <f t="shared" ca="1" si="118"/>
        <v>5.3008720597096187E-2</v>
      </c>
      <c r="G110" s="111">
        <f ca="1">INDEX(OFFSET(_summary!$T$26,0,MATCH(MID(CELL("filename",$A$1),FIND("]",CELL("filename",$A$1))+1,255),_summary!$U$25:$AI$25,0),140,1),MATCH($A110,_summary!$U$26:$U$54,0))</f>
        <v>5.7381279790137678E-2</v>
      </c>
      <c r="H110" s="112">
        <f t="shared" ca="1" si="107"/>
        <v>4.8295910490032547E-2</v>
      </c>
      <c r="I110" s="112">
        <f t="shared" ca="1" si="107"/>
        <v>3.9210541189927416E-2</v>
      </c>
      <c r="J110" s="112">
        <f t="shared" ca="1" si="107"/>
        <v>3.0125171889822284E-2</v>
      </c>
      <c r="K110" s="112">
        <f t="shared" ca="1" si="107"/>
        <v>2.1039802589717153E-2</v>
      </c>
      <c r="L110" s="112">
        <f t="shared" ca="1" si="107"/>
        <v>1.1954433289612021E-2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2.8690639895068864E-3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2.0173795505149666E-4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0</v>
      </c>
      <c r="I111" s="112">
        <f t="shared" ca="1" si="107"/>
        <v>0</v>
      </c>
      <c r="J111" s="112">
        <f t="shared" ca="1" si="107"/>
        <v>0</v>
      </c>
      <c r="K111" s="112">
        <f t="shared" ca="1" si="107"/>
        <v>0</v>
      </c>
      <c r="L111" s="112">
        <f t="shared" ca="1" si="107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0</v>
      </c>
      <c r="I112" s="112">
        <f t="shared" ca="1" si="107"/>
        <v>0</v>
      </c>
      <c r="J112" s="112">
        <f t="shared" ca="1" si="107"/>
        <v>0</v>
      </c>
      <c r="K112" s="112">
        <f t="shared" ca="1" si="107"/>
        <v>0</v>
      </c>
      <c r="L112" s="112">
        <f t="shared" ca="1" si="107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0.13532852752805602</v>
      </c>
      <c r="D113" s="114">
        <f ca="1">MAX(0,IFERROR(VLOOKUP(MID(CELL("filename",$A$1),FIND("]",CELL("filename",$A$1))+1,255)&amp;$A113,_datainput!$A$1:$AE$345,4+D$1-1990,FALSE),0))</f>
        <v>0.12836209020575859</v>
      </c>
      <c r="E113" s="114">
        <f t="shared" ref="E113:F113" ca="1" si="121">D113-(D113-$G113)/($G$1-D$1)</f>
        <v>0.14378170184170258</v>
      </c>
      <c r="F113" s="114">
        <f t="shared" ca="1" si="121"/>
        <v>0.1592013134776466</v>
      </c>
      <c r="G113" s="111">
        <f ca="1">INDEX(OFFSET(_summary!$T$26,0,MATCH(MID(CELL("filename",$A$1),FIND("]",CELL("filename",$A$1))+1,255),_summary!$U$25:$AI$25,0),140,1),MATCH($A113,_summary!$U$26:$U$54,0))</f>
        <v>0.17462092511359059</v>
      </c>
      <c r="H113" s="112">
        <f t="shared" ca="1" si="107"/>
        <v>0.1469726119706054</v>
      </c>
      <c r="I113" s="112">
        <f t="shared" ca="1" si="107"/>
        <v>0.11932429882762023</v>
      </c>
      <c r="J113" s="112">
        <f t="shared" ca="1" si="107"/>
        <v>9.1675985684635058E-2</v>
      </c>
      <c r="K113" s="112">
        <f t="shared" ca="1" si="107"/>
        <v>6.4027672541649885E-2</v>
      </c>
      <c r="L113" s="112">
        <f t="shared" ca="1" si="107"/>
        <v>3.6379359398664712E-2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8.7310462556795376E-3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0.18675738684129581</v>
      </c>
      <c r="D114" s="114">
        <f ca="1">MAX(0,IFERROR(VLOOKUP(MID(CELL("filename",$A$1),FIND("]",CELL("filename",$A$1))+1,255)&amp;$A114,_datainput!$A$1:$AE$345,4+D$1-1990,FALSE),0))</f>
        <v>0.18014515194367506</v>
      </c>
      <c r="E114" s="114">
        <f t="shared" ref="E114:F114" ca="1" si="122">D114-(D114-$G114)/($G$1-D$1)</f>
        <v>0.18272358669968367</v>
      </c>
      <c r="F114" s="114">
        <f t="shared" ca="1" si="122"/>
        <v>0.18530202145569227</v>
      </c>
      <c r="G114" s="111">
        <f ca="1">INDEX(OFFSET(_summary!$T$26,0,MATCH(MID(CELL("filename",$A$1),FIND("]",CELL("filename",$A$1))+1,255),_summary!$U$25:$AI$25,0),140,1),MATCH($A114,_summary!$U$26:$U$54,0))</f>
        <v>0.18788045621170088</v>
      </c>
      <c r="H114" s="112">
        <f t="shared" ca="1" si="107"/>
        <v>0.1581327173115149</v>
      </c>
      <c r="I114" s="112">
        <f t="shared" ca="1" si="107"/>
        <v>0.12838497841132893</v>
      </c>
      <c r="J114" s="112">
        <f t="shared" ca="1" si="107"/>
        <v>9.8637239511142949E-2</v>
      </c>
      <c r="K114" s="112">
        <f t="shared" ca="1" si="107"/>
        <v>6.8889500610956986E-2</v>
      </c>
      <c r="L114" s="112">
        <f t="shared" ca="1" si="107"/>
        <v>3.9141761710771023E-2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9.3940228105850523E-3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4.7835427633613854E-3</v>
      </c>
      <c r="F115" s="114">
        <f t="shared" ca="1" si="123"/>
        <v>9.567085526722769E-3</v>
      </c>
      <c r="G115" s="111">
        <f ca="1">INDEX(OFFSET(_summary!$T$26,0,MATCH(MID(CELL("filename",$A$1),FIND("]",CELL("filename",$A$1))+1,255),_summary!$U$25:$AI$25,0),140,1),MATCH($A115,_summary!$U$26:$U$54,0))</f>
        <v>1.4350628290084155E-2</v>
      </c>
      <c r="H115" s="112">
        <f t="shared" ref="H115:L117" ca="1" si="124">G115-5*(G115-$M115)/($M$1-G$1)</f>
        <v>1.2078445477487498E-2</v>
      </c>
      <c r="I115" s="112">
        <f t="shared" ca="1" si="124"/>
        <v>9.8062626648908399E-3</v>
      </c>
      <c r="J115" s="112">
        <f t="shared" ca="1" si="124"/>
        <v>7.5340798522941822E-3</v>
      </c>
      <c r="K115" s="112">
        <f t="shared" ca="1" si="124"/>
        <v>5.2618970396975245E-3</v>
      </c>
      <c r="L115" s="112">
        <f t="shared" ca="1" si="124"/>
        <v>2.9897142271008664E-3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7.1753141450420839E-4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0.16632398120235345</v>
      </c>
      <c r="F116" s="114">
        <f t="shared" ca="1" si="125"/>
        <v>0.33264796240470684</v>
      </c>
      <c r="G116" s="111">
        <f ca="1">INDEX(OFFSET(_summary!$T$26,0,MATCH(MID(CELL("filename",$A$1),FIND("]",CELL("filename",$A$1))+1,255),_summary!$U$25:$AI$25,0),140,1),MATCH($A116,_summary!$U$26:$U$54,0))</f>
        <v>0.49897194360706032</v>
      </c>
      <c r="H116" s="112">
        <f t="shared" ca="1" si="124"/>
        <v>0.41996805253594244</v>
      </c>
      <c r="I116" s="112">
        <f t="shared" ca="1" si="124"/>
        <v>0.34096416146482456</v>
      </c>
      <c r="J116" s="112">
        <f t="shared" ca="1" si="124"/>
        <v>0.26196027039370667</v>
      </c>
      <c r="K116" s="112">
        <f t="shared" ca="1" si="124"/>
        <v>0.18295637932258879</v>
      </c>
      <c r="L116" s="112">
        <f t="shared" ca="1" si="124"/>
        <v>0.10395248825147091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2.4948597180353038E-2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2.349531228448308E-2</v>
      </c>
      <c r="F117" s="114">
        <f t="shared" ca="1" si="126"/>
        <v>4.6990624568966161E-2</v>
      </c>
      <c r="G117" s="111">
        <f ca="1">INDEX(OFFSET(_summary!$T$26,0,MATCH(MID(CELL("filename",$A$1),FIND("]",CELL("filename",$A$1))+1,255),_summary!$U$25:$AI$25,0),140,1),MATCH($A117,_summary!$U$26:$U$54,0))</f>
        <v>7.0485936853449241E-2</v>
      </c>
      <c r="H117" s="112">
        <f t="shared" ca="1" si="124"/>
        <v>5.9325663518319777E-2</v>
      </c>
      <c r="I117" s="112">
        <f t="shared" ca="1" si="124"/>
        <v>4.8165390183190313E-2</v>
      </c>
      <c r="J117" s="112">
        <f t="shared" ca="1" si="124"/>
        <v>3.7005116848060848E-2</v>
      </c>
      <c r="K117" s="112">
        <f t="shared" ca="1" si="124"/>
        <v>2.5844843512931388E-2</v>
      </c>
      <c r="L117" s="112">
        <f t="shared" ca="1" si="124"/>
        <v>1.4684570177801927E-2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3.5242968426724653E-3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4.3705409925435526E-3</v>
      </c>
      <c r="D2" s="114">
        <f ca="1">MAX(0,IFERROR(VLOOKUP(MID(CELL("filename",$A$1),FIND("]",CELL("filename",$A$1))+1,255)&amp;$A2,_datainput!$A$1:$AE$345,4+D$1-1990,FALSE),0))</f>
        <v>4.3519660436776688E-3</v>
      </c>
      <c r="E2" s="114">
        <f ca="1">D2-(D2-$G2)/($G$1-D$1)</f>
        <v>4.920147034596617E-3</v>
      </c>
      <c r="F2" s="114">
        <f ca="1">E2-(E2-$G2)/($G$1-E$1)</f>
        <v>5.4883280255155643E-3</v>
      </c>
      <c r="G2" s="111">
        <f ca="1">INDEX(OFFSET(_summary!$T$26,0,MATCH(MID(CELL("filename",$A$1),FIND("]",CELL("filename",$A$1))+1,255),_summary!$U$25:$AI$25,0),140,1),MATCH($A2,_summary!$U$26:$U$54,0))</f>
        <v>6.0565090164345125E-3</v>
      </c>
      <c r="H2" s="112">
        <f ca="1">G2-5*(G2-$M2)/($M$1-G$1)</f>
        <v>5.7536835656127865E-3</v>
      </c>
      <c r="I2" s="112">
        <f t="shared" ref="I2:L2" ca="1" si="0">H2-5*(H2-$M2)/($M$1-H$1)</f>
        <v>5.4508581147910606E-3</v>
      </c>
      <c r="J2" s="112">
        <f t="shared" ca="1" si="0"/>
        <v>5.1480326639693347E-3</v>
      </c>
      <c r="K2" s="112">
        <f t="shared" ca="1" si="0"/>
        <v>4.8452072131476096E-3</v>
      </c>
      <c r="L2" s="112">
        <f t="shared" ca="1" si="0"/>
        <v>4.5423817623258846E-3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4.2395563115041586E-3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1.6053046045573467E-2</v>
      </c>
      <c r="D3" s="114">
        <f ca="1">MAX(0,IFERROR(VLOOKUP(MID(CELL("filename",$A$1),FIND("]",CELL("filename",$A$1))+1,255)&amp;$A3,_datainput!$A$1:$AE$345,4+D$1-1990,FALSE),0))</f>
        <v>1.5498778204009562E-2</v>
      </c>
      <c r="E3" s="114">
        <f t="shared" ref="E3:F3" ca="1" si="1">D3-(D3-$G3)/($G$1-D$1)</f>
        <v>1.7231679872124813E-2</v>
      </c>
      <c r="F3" s="114">
        <f t="shared" ca="1" si="1"/>
        <v>1.8964581540240062E-2</v>
      </c>
      <c r="G3" s="111">
        <f ca="1">INDEX(OFFSET(_summary!$T$26,0,MATCH(MID(CELL("filename",$A$1),FIND("]",CELL("filename",$A$1))+1,255),_summary!$U$25:$AI$25,0),140,1),MATCH($A3,_summary!$U$26:$U$54,0))</f>
        <v>2.0697483208355315E-2</v>
      </c>
      <c r="H3" s="112">
        <f t="shared" ref="H3:L18" ca="1" si="2">G3-5*(G3-$M3)/($M$1-G$1)</f>
        <v>1.9662609047937547E-2</v>
      </c>
      <c r="I3" s="112">
        <f t="shared" ca="1" si="2"/>
        <v>1.862773488751978E-2</v>
      </c>
      <c r="J3" s="112">
        <f t="shared" ca="1" si="2"/>
        <v>1.7592860727102016E-2</v>
      </c>
      <c r="K3" s="112">
        <f t="shared" ca="1" si="2"/>
        <v>1.6557986566684252E-2</v>
      </c>
      <c r="L3" s="112">
        <f t="shared" ca="1" si="2"/>
        <v>1.5523112406266484E-2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1.4488238245848719E-2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0.14342789089485425</v>
      </c>
      <c r="D4" s="114">
        <f ca="1">MAX(0,IFERROR(VLOOKUP(MID(CELL("filename",$A$1),FIND("]",CELL("filename",$A$1))+1,255)&amp;$A4,_datainput!$A$1:$AE$345,4+D$1-1990,FALSE),0))</f>
        <v>0.14866602802422255</v>
      </c>
      <c r="E4" s="114">
        <f t="shared" ref="E4:F4" ca="1" si="3">D4-(D4-$G4)/($G$1-D$1)</f>
        <v>0.15756304124639567</v>
      </c>
      <c r="F4" s="114">
        <f t="shared" ca="1" si="3"/>
        <v>0.16646005446856876</v>
      </c>
      <c r="G4" s="111">
        <f ca="1">INDEX(OFFSET(_summary!$T$26,0,MATCH(MID(CELL("filename",$A$1),FIND("]",CELL("filename",$A$1))+1,255),_summary!$U$25:$AI$25,0),140,1),MATCH($A4,_summary!$U$26:$U$54,0))</f>
        <v>0.17535706769074189</v>
      </c>
      <c r="H4" s="112">
        <f t="shared" ca="1" si="2"/>
        <v>0.1665892143062048</v>
      </c>
      <c r="I4" s="112">
        <f t="shared" ca="1" si="2"/>
        <v>0.15782136092166771</v>
      </c>
      <c r="J4" s="112">
        <f t="shared" ca="1" si="2"/>
        <v>0.14905350753713062</v>
      </c>
      <c r="K4" s="112">
        <f t="shared" ca="1" si="2"/>
        <v>0.14028565415259353</v>
      </c>
      <c r="L4" s="112">
        <f t="shared" ca="1" si="2"/>
        <v>0.13151780076805641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0.12274994738351931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1.9827141692931182E-3</v>
      </c>
      <c r="D5" s="114">
        <f ca="1">MAX(0,IFERROR(VLOOKUP(MID(CELL("filename",$A$1),FIND("]",CELL("filename",$A$1))+1,255)&amp;$A5,_datainput!$A$1:$AE$345,4+D$1-1990,FALSE),0))</f>
        <v>2.5983900684977811E-3</v>
      </c>
      <c r="E5" s="114">
        <f t="shared" ref="E5:F5" ca="1" si="4">D5-(D5-$G5)/($G$1-D$1)</f>
        <v>2.8206816057467898E-3</v>
      </c>
      <c r="F5" s="114">
        <f t="shared" ca="1" si="4"/>
        <v>3.0429731429957984E-3</v>
      </c>
      <c r="G5" s="111">
        <f ca="1">INDEX(OFFSET(_summary!$T$26,0,MATCH(MID(CELL("filename",$A$1),FIND("]",CELL("filename",$A$1))+1,255),_summary!$U$25:$AI$25,0),140,1),MATCH($A5,_summary!$U$26:$U$54,0))</f>
        <v>3.2652646802448075E-3</v>
      </c>
      <c r="H5" s="112">
        <f t="shared" ca="1" si="2"/>
        <v>3.102001446232567E-3</v>
      </c>
      <c r="I5" s="112">
        <f t="shared" ca="1" si="2"/>
        <v>2.9387382122203266E-3</v>
      </c>
      <c r="J5" s="112">
        <f t="shared" ca="1" si="2"/>
        <v>2.7754749782080861E-3</v>
      </c>
      <c r="K5" s="112">
        <f t="shared" ca="1" si="2"/>
        <v>2.6122117441958457E-3</v>
      </c>
      <c r="L5" s="112">
        <f t="shared" ca="1" si="2"/>
        <v>2.4489485101836057E-3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2.2856852761713653E-3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0.17903934283854919</v>
      </c>
      <c r="D7" s="114">
        <f ca="1">MAX(0,IFERROR(VLOOKUP(MID(CELL("filename",$A$1),FIND("]",CELL("filename",$A$1))+1,255)&amp;$A7,_datainput!$A$1:$AE$345,4+D$1-1990,FALSE),0))</f>
        <v>0.17988368127020532</v>
      </c>
      <c r="E7" s="114">
        <f t="shared" ref="E7:F7" ca="1" si="6">D7-(D7-$G7)/($G$1-D$1)</f>
        <v>0.18950005030704647</v>
      </c>
      <c r="F7" s="114">
        <f t="shared" ca="1" si="6"/>
        <v>0.19911641934388763</v>
      </c>
      <c r="G7" s="111">
        <f ca="1">INDEX(OFFSET(_summary!$T$26,0,MATCH(MID(CELL("filename",$A$1),FIND("]",CELL("filename",$A$1))+1,255),_summary!$U$25:$AI$25,0),140,1),MATCH($A7,_summary!$U$26:$U$54,0))</f>
        <v>0.20873278838072876</v>
      </c>
      <c r="H7" s="112">
        <f t="shared" ca="1" si="2"/>
        <v>0.19829614896169231</v>
      </c>
      <c r="I7" s="112">
        <f t="shared" ca="1" si="2"/>
        <v>0.18785950954265587</v>
      </c>
      <c r="J7" s="112">
        <f t="shared" ca="1" si="2"/>
        <v>0.17742287012361943</v>
      </c>
      <c r="K7" s="112">
        <f t="shared" ca="1" si="2"/>
        <v>0.16698623070458299</v>
      </c>
      <c r="L7" s="112">
        <f t="shared" ca="1" si="2"/>
        <v>0.15654959128554657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0.14611295186651013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4.9466172946507603E-5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4.4754239381473918E-5</v>
      </c>
      <c r="F8" s="114">
        <f t="shared" ca="1" si="7"/>
        <v>8.9508478762947849E-5</v>
      </c>
      <c r="G8" s="111">
        <f ca="1">INDEX(OFFSET(_summary!$T$26,0,MATCH(MID(CELL("filename",$A$1),FIND("]",CELL("filename",$A$1))+1,255),_summary!$U$25:$AI$25,0),140,1),MATCH($A8,_summary!$U$26:$U$54,0))</f>
        <v>1.3426271814442176E-4</v>
      </c>
      <c r="H8" s="112">
        <f t="shared" ca="1" si="2"/>
        <v>1.2754958223720067E-4</v>
      </c>
      <c r="I8" s="112">
        <f t="shared" ca="1" si="2"/>
        <v>1.2083644632997957E-4</v>
      </c>
      <c r="J8" s="112">
        <f t="shared" ca="1" si="2"/>
        <v>1.1412331042275848E-4</v>
      </c>
      <c r="K8" s="112">
        <f t="shared" ca="1" si="2"/>
        <v>1.074101745155374E-4</v>
      </c>
      <c r="L8" s="112">
        <f t="shared" ca="1" si="2"/>
        <v>1.0069703860831632E-4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9.3983902701095227E-5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4.3410192360645236E-3</v>
      </c>
      <c r="D9" s="114">
        <f ca="1">MAX(0,IFERROR(VLOOKUP(MID(CELL("filename",$A$1),FIND("]",CELL("filename",$A$1))+1,255)&amp;$A9,_datainput!$A$1:$AE$345,4+D$1-1990,FALSE),0))</f>
        <v>4.6489023002370426E-3</v>
      </c>
      <c r="E9" s="114">
        <f t="shared" ref="E9:F9" ca="1" si="8">D9-(D9-$G9)/($G$1-D$1)</f>
        <v>1.0542395034663376E-2</v>
      </c>
      <c r="F9" s="114">
        <f t="shared" ca="1" si="8"/>
        <v>1.6435887769089712E-2</v>
      </c>
      <c r="G9" s="111">
        <f ca="1">INDEX(OFFSET(_summary!$T$26,0,MATCH(MID(CELL("filename",$A$1),FIND("]",CELL("filename",$A$1))+1,255),_summary!$U$25:$AI$25,0),140,1),MATCH($A9,_summary!$U$26:$U$54,0))</f>
        <v>2.2329380503516044E-2</v>
      </c>
      <c r="H9" s="112">
        <f t="shared" ca="1" si="2"/>
        <v>2.121291147834024E-2</v>
      </c>
      <c r="I9" s="112">
        <f t="shared" ca="1" si="2"/>
        <v>2.0096442453164439E-2</v>
      </c>
      <c r="J9" s="112">
        <f t="shared" ca="1" si="2"/>
        <v>1.8979973427988635E-2</v>
      </c>
      <c r="K9" s="112">
        <f t="shared" ca="1" si="2"/>
        <v>1.7863504402812834E-2</v>
      </c>
      <c r="L9" s="112">
        <f t="shared" ca="1" si="2"/>
        <v>1.6747035377637033E-2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1.5630566352461229E-2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1.7437391730483471E-3</v>
      </c>
      <c r="D10" s="114">
        <f ca="1">MAX(0,IFERROR(VLOOKUP(MID(CELL("filename",$A$1),FIND("]",CELL("filename",$A$1))+1,255)&amp;$A10,_datainput!$A$1:$AE$345,4+D$1-1990,FALSE),0))</f>
        <v>1.4404899172635883E-3</v>
      </c>
      <c r="E10" s="114">
        <f t="shared" ref="E10:F10" ca="1" si="9">D10-(D10-$G10)/($G$1-D$1)</f>
        <v>1.6874539754387784E-3</v>
      </c>
      <c r="F10" s="114">
        <f t="shared" ca="1" si="9"/>
        <v>1.9344180336139686E-3</v>
      </c>
      <c r="G10" s="111">
        <f ca="1">INDEX(OFFSET(_summary!$T$26,0,MATCH(MID(CELL("filename",$A$1),FIND("]",CELL("filename",$A$1))+1,255),_summary!$U$25:$AI$25,0),140,1),MATCH($A10,_summary!$U$26:$U$54,0))</f>
        <v>2.1813820917891587E-3</v>
      </c>
      <c r="H10" s="112">
        <f t="shared" ca="1" si="2"/>
        <v>2.0723129871997007E-3</v>
      </c>
      <c r="I10" s="112">
        <f t="shared" ca="1" si="2"/>
        <v>1.9632438826102426E-3</v>
      </c>
      <c r="J10" s="112">
        <f t="shared" ca="1" si="2"/>
        <v>1.8541747780207846E-3</v>
      </c>
      <c r="K10" s="112">
        <f t="shared" ca="1" si="2"/>
        <v>1.7451056734313268E-3</v>
      </c>
      <c r="L10" s="112">
        <f t="shared" ca="1" si="2"/>
        <v>1.636036568841869E-3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1.526967464252411E-3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1.4307609826286587E-3</v>
      </c>
      <c r="D11" s="114">
        <f ca="1">MAX(0,IFERROR(VLOOKUP(MID(CELL("filename",$A$1),FIND("]",CELL("filename",$A$1))+1,255)&amp;$A11,_datainput!$A$1:$AE$345,4+D$1-1990,FALSE),0))</f>
        <v>1.3595952015085977E-3</v>
      </c>
      <c r="E11" s="114">
        <f t="shared" ref="E11:F11" ca="1" si="10">D11-(D11-$G11)/($G$1-D$1)</f>
        <v>1.4325122761574701E-3</v>
      </c>
      <c r="F11" s="114">
        <f t="shared" ca="1" si="10"/>
        <v>1.5054293508063427E-3</v>
      </c>
      <c r="G11" s="111">
        <f ca="1">INDEX(OFFSET(_summary!$T$26,0,MATCH(MID(CELL("filename",$A$1),FIND("]",CELL("filename",$A$1))+1,255),_summary!$U$25:$AI$25,0),140,1),MATCH($A11,_summary!$U$26:$U$54,0))</f>
        <v>1.5783464254552151E-3</v>
      </c>
      <c r="H11" s="112">
        <f t="shared" ca="1" si="2"/>
        <v>1.4994291041824544E-3</v>
      </c>
      <c r="I11" s="112">
        <f t="shared" ca="1" si="2"/>
        <v>1.4205117829096936E-3</v>
      </c>
      <c r="J11" s="112">
        <f t="shared" ca="1" si="2"/>
        <v>1.3415944616369329E-3</v>
      </c>
      <c r="K11" s="112">
        <f t="shared" ca="1" si="2"/>
        <v>1.2626771403641721E-3</v>
      </c>
      <c r="L11" s="112">
        <f t="shared" ca="1" si="2"/>
        <v>1.1837598190914114E-3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1.1048424978186504E-3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1.2888799979782824E-2</v>
      </c>
      <c r="D12" s="114">
        <f ca="1">MAX(0,IFERROR(VLOOKUP(MID(CELL("filename",$A$1),FIND("]",CELL("filename",$A$1))+1,255)&amp;$A12,_datainput!$A$1:$AE$345,4+D$1-1990,FALSE),0))</f>
        <v>1.2368697539432828E-2</v>
      </c>
      <c r="E12" s="114">
        <f t="shared" ref="E12:F12" ca="1" si="11">D12-(D12-$G12)/($G$1-D$1)</f>
        <v>1.3505914884503914E-2</v>
      </c>
      <c r="F12" s="114">
        <f t="shared" ca="1" si="11"/>
        <v>1.4643132229575001E-2</v>
      </c>
      <c r="G12" s="111">
        <f ca="1">INDEX(OFFSET(_summary!$T$26,0,MATCH(MID(CELL("filename",$A$1),FIND("]",CELL("filename",$A$1))+1,255),_summary!$U$25:$AI$25,0),140,1),MATCH($A12,_summary!$U$26:$U$54,0))</f>
        <v>1.5780349574646087E-2</v>
      </c>
      <c r="H12" s="112">
        <f t="shared" ca="1" si="2"/>
        <v>1.4991332095913782E-2</v>
      </c>
      <c r="I12" s="112">
        <f t="shared" ca="1" si="2"/>
        <v>1.4202314617181477E-2</v>
      </c>
      <c r="J12" s="112">
        <f t="shared" ca="1" si="2"/>
        <v>1.3413297138449173E-2</v>
      </c>
      <c r="K12" s="112">
        <f t="shared" ca="1" si="2"/>
        <v>1.2624279659716868E-2</v>
      </c>
      <c r="L12" s="112">
        <f t="shared" ca="1" si="2"/>
        <v>1.1835262180984563E-2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1.104624470225226E-2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4.5642890083279783E-4</v>
      </c>
      <c r="D13" s="114">
        <f ca="1">MAX(0,IFERROR(VLOOKUP(MID(CELL("filename",$A$1),FIND("]",CELL("filename",$A$1))+1,255)&amp;$A13,_datainput!$A$1:$AE$345,4+D$1-1990,FALSE),0))</f>
        <v>1.0137447372556166E-3</v>
      </c>
      <c r="E13" s="114">
        <f t="shared" ref="E13:F13" ca="1" si="12">D13-(D13-$G13)/($G$1-D$1)</f>
        <v>7.5705307587176952E-4</v>
      </c>
      <c r="F13" s="114">
        <f t="shared" ca="1" si="12"/>
        <v>5.0036141448792245E-4</v>
      </c>
      <c r="G13" s="111">
        <f ca="1">INDEX(OFFSET(_summary!$T$26,0,MATCH(MID(CELL("filename",$A$1),FIND("]",CELL("filename",$A$1))+1,255),_summary!$U$25:$AI$25,0),140,1),MATCH($A13,_summary!$U$26:$U$54,0))</f>
        <v>2.4366975310407529E-4</v>
      </c>
      <c r="H13" s="112">
        <f t="shared" ca="1" si="2"/>
        <v>2.3148626544887153E-4</v>
      </c>
      <c r="I13" s="112">
        <f t="shared" ca="1" si="2"/>
        <v>2.1930277779366776E-4</v>
      </c>
      <c r="J13" s="112">
        <f t="shared" ca="1" si="2"/>
        <v>2.07119290138464E-4</v>
      </c>
      <c r="K13" s="112">
        <f t="shared" ca="1" si="2"/>
        <v>1.9493580248326024E-4</v>
      </c>
      <c r="L13" s="112">
        <f t="shared" ca="1" si="2"/>
        <v>1.8275231482805648E-4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1.7056882717285268E-4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2.7337536607305053E-2</v>
      </c>
      <c r="D14" s="114">
        <f ca="1">MAX(0,IFERROR(VLOOKUP(MID(CELL("filename",$A$1),FIND("]",CELL("filename",$A$1))+1,255)&amp;$A14,_datainput!$A$1:$AE$345,4+D$1-1990,FALSE),0))</f>
        <v>3.1576615403240034E-2</v>
      </c>
      <c r="E14" s="114">
        <f t="shared" ref="E14:F14" ca="1" si="13">D14-(D14-$G14)/($G$1-D$1)</f>
        <v>3.1227498641006227E-2</v>
      </c>
      <c r="F14" s="114">
        <f t="shared" ca="1" si="13"/>
        <v>3.0878381878772419E-2</v>
      </c>
      <c r="G14" s="111">
        <f ca="1">INDEX(OFFSET(_summary!$T$26,0,MATCH(MID(CELL("filename",$A$1),FIND("]",CELL("filename",$A$1))+1,255),_summary!$U$25:$AI$25,0),140,1),MATCH($A14,_summary!$U$26:$U$54,0))</f>
        <v>3.0529265116538608E-2</v>
      </c>
      <c r="H14" s="112">
        <f t="shared" ca="1" si="2"/>
        <v>2.9002801860711677E-2</v>
      </c>
      <c r="I14" s="112">
        <f t="shared" ca="1" si="2"/>
        <v>2.7476338604884746E-2</v>
      </c>
      <c r="J14" s="112">
        <f t="shared" ca="1" si="2"/>
        <v>2.5949875349057815E-2</v>
      </c>
      <c r="K14" s="112">
        <f t="shared" ca="1" si="2"/>
        <v>2.4423412093230883E-2</v>
      </c>
      <c r="L14" s="112">
        <f t="shared" ca="1" si="2"/>
        <v>2.2896948837403952E-2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2.1370485581577024E-2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0.18408321360898058</v>
      </c>
      <c r="D15" s="114">
        <f ca="1">MAX(0,IFERROR(VLOOKUP(MID(CELL("filename",$A$1),FIND("]",CELL("filename",$A$1))+1,255)&amp;$A15,_datainput!$A$1:$AE$345,4+D$1-1990,FALSE),0))</f>
        <v>0.17162579861588317</v>
      </c>
      <c r="E15" s="114">
        <f t="shared" ref="E15:F15" ca="1" si="14">D15-(D15-$G15)/($G$1-D$1)</f>
        <v>0.19342740243340403</v>
      </c>
      <c r="F15" s="114">
        <f t="shared" ca="1" si="14"/>
        <v>0.21522900625092489</v>
      </c>
      <c r="G15" s="111">
        <f ca="1">INDEX(OFFSET(_summary!$T$26,0,MATCH(MID(CELL("filename",$A$1),FIND("]",CELL("filename",$A$1))+1,255),_summary!$U$25:$AI$25,0),140,1),MATCH($A15,_summary!$U$26:$U$54,0))</f>
        <v>0.23703061006844578</v>
      </c>
      <c r="H15" s="112">
        <f t="shared" ca="1" si="2"/>
        <v>0.2251790795650235</v>
      </c>
      <c r="I15" s="112">
        <f t="shared" ca="1" si="2"/>
        <v>0.2133275490616012</v>
      </c>
      <c r="J15" s="112">
        <f t="shared" ca="1" si="2"/>
        <v>0.20147601855817893</v>
      </c>
      <c r="K15" s="112">
        <f t="shared" ca="1" si="2"/>
        <v>0.18962448805475662</v>
      </c>
      <c r="L15" s="112">
        <f t="shared" ca="1" si="2"/>
        <v>0.17777295755133432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0.16592142704791205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1.9868407911932916E-2</v>
      </c>
      <c r="D17" s="114">
        <f ca="1">MAX(0,IFERROR(VLOOKUP(MID(CELL("filename",$A$1),FIND("]",CELL("filename",$A$1))+1,255)&amp;$A17,_datainput!$A$1:$AE$345,4+D$1-1990,FALSE),0))</f>
        <v>1.4861751362534741E-2</v>
      </c>
      <c r="E17" s="114">
        <f t="shared" ref="E17:F17" ca="1" si="16">D17-(D17-$G17)/($G$1-D$1)</f>
        <v>1.5765389478420835E-2</v>
      </c>
      <c r="F17" s="114">
        <f t="shared" ca="1" si="16"/>
        <v>1.6669027594306926E-2</v>
      </c>
      <c r="G17" s="111">
        <f ca="1">INDEX(OFFSET(_summary!$T$26,0,MATCH(MID(CELL("filename",$A$1),FIND("]",CELL("filename",$A$1))+1,255),_summary!$U$25:$AI$25,0),140,1),MATCH($A17,_summary!$U$26:$U$54,0))</f>
        <v>1.757266571019302E-2</v>
      </c>
      <c r="H17" s="112">
        <f t="shared" ca="1" si="2"/>
        <v>1.6694032424683369E-2</v>
      </c>
      <c r="I17" s="112">
        <f t="shared" ca="1" si="2"/>
        <v>1.5815399139173719E-2</v>
      </c>
      <c r="J17" s="112">
        <f t="shared" ca="1" si="2"/>
        <v>1.4936765853664068E-2</v>
      </c>
      <c r="K17" s="112">
        <f t="shared" ca="1" si="2"/>
        <v>1.4058132568154417E-2</v>
      </c>
      <c r="L17" s="112">
        <f t="shared" ca="1" si="2"/>
        <v>1.3179499282644766E-2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1.2300865997135113E-2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7.4140094258080269E-2</v>
      </c>
      <c r="D18" s="114">
        <f ca="1">MAX(0,IFERROR(VLOOKUP(MID(CELL("filename",$A$1),FIND("]",CELL("filename",$A$1))+1,255)&amp;$A18,_datainput!$A$1:$AE$345,4+D$1-1990,FALSE),0))</f>
        <v>8.3239964317883927E-2</v>
      </c>
      <c r="E18" s="114">
        <f t="shared" ref="E18:F18" ca="1" si="17">D18-(D18-$G18)/($G$1-D$1)</f>
        <v>8.6618813161542768E-2</v>
      </c>
      <c r="F18" s="114">
        <f t="shared" ca="1" si="17"/>
        <v>8.9997662005201609E-2</v>
      </c>
      <c r="G18" s="111">
        <f ca="1">INDEX(OFFSET(_summary!$T$26,0,MATCH(MID(CELL("filename",$A$1),FIND("]",CELL("filename",$A$1))+1,255),_summary!$U$25:$AI$25,0),140,1),MATCH($A18,_summary!$U$26:$U$54,0))</f>
        <v>9.337651084886045E-2</v>
      </c>
      <c r="H18" s="112">
        <f t="shared" ca="1" si="2"/>
        <v>8.8707685306417428E-2</v>
      </c>
      <c r="I18" s="112">
        <f t="shared" ca="1" si="2"/>
        <v>8.4038859763974405E-2</v>
      </c>
      <c r="J18" s="112">
        <f t="shared" ca="1" si="2"/>
        <v>7.9370034221531383E-2</v>
      </c>
      <c r="K18" s="112">
        <f t="shared" ca="1" si="2"/>
        <v>7.470120867908836E-2</v>
      </c>
      <c r="L18" s="112">
        <f t="shared" ca="1" si="2"/>
        <v>7.0032383136645338E-2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6.5363557594202315E-2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1.4521381190126254E-3</v>
      </c>
      <c r="D19" s="114">
        <f ca="1">MAX(0,IFERROR(VLOOKUP(MID(CELL("filename",$A$1),FIND("]",CELL("filename",$A$1))+1,255)&amp;$A19,_datainput!$A$1:$AE$345,4+D$1-1990,FALSE),0))</f>
        <v>9.4602181810524741E-4</v>
      </c>
      <c r="E19" s="114">
        <f t="shared" ref="E19:F19" ca="1" si="18">D19-(D19-$G19)/($G$1-D$1)</f>
        <v>1.181101575024653E-3</v>
      </c>
      <c r="F19" s="114">
        <f t="shared" ca="1" si="18"/>
        <v>1.4161813319440585E-3</v>
      </c>
      <c r="G19" s="111">
        <f ca="1">INDEX(OFFSET(_summary!$T$26,0,MATCH(MID(CELL("filename",$A$1),FIND("]",CELL("filename",$A$1))+1,255),_summary!$U$25:$AI$25,0),140,1),MATCH($A19,_summary!$U$26:$U$54,0))</f>
        <v>1.6512610888634641E-3</v>
      </c>
      <c r="H19" s="112">
        <f t="shared" ref="H19:L34" ca="1" si="19">G19-5*(G19-$M19)/($M$1-G$1)</f>
        <v>1.5686980344202909E-3</v>
      </c>
      <c r="I19" s="112">
        <f t="shared" ca="1" si="19"/>
        <v>1.4861349799771177E-3</v>
      </c>
      <c r="J19" s="112">
        <f t="shared" ca="1" si="19"/>
        <v>1.4035719255339446E-3</v>
      </c>
      <c r="K19" s="112">
        <f t="shared" ca="1" si="19"/>
        <v>1.3210088710907714E-3</v>
      </c>
      <c r="L19" s="112">
        <f t="shared" ca="1" si="19"/>
        <v>1.238445816647598E-3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1.1558827622044248E-3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1.9588518569816683E-4</v>
      </c>
      <c r="D21" s="114">
        <f ca="1">MAX(0,IFERROR(VLOOKUP(MID(CELL("filename",$A$1),FIND("]",CELL("filename",$A$1))+1,255)&amp;$A21,_datainput!$A$1:$AE$345,4+D$1-1990,FALSE),0))</f>
        <v>2.0969754705120385E-4</v>
      </c>
      <c r="E21" s="114">
        <f t="shared" ref="E21:F21" ca="1" si="21">D21-(D21-$G21)/($G$1-D$1)</f>
        <v>1.850682742088214E-4</v>
      </c>
      <c r="F21" s="114">
        <f t="shared" ca="1" si="21"/>
        <v>1.6043900136643893E-4</v>
      </c>
      <c r="G21" s="111">
        <f ca="1">INDEX(OFFSET(_summary!$T$26,0,MATCH(MID(CELL("filename",$A$1),FIND("]",CELL("filename",$A$1))+1,255),_summary!$U$25:$AI$25,0),140,1),MATCH($A21,_summary!$U$26:$U$54,0))</f>
        <v>1.3580972852405648E-4</v>
      </c>
      <c r="H21" s="112">
        <f t="shared" ca="1" si="19"/>
        <v>1.2901924209785367E-4</v>
      </c>
      <c r="I21" s="112">
        <f t="shared" ca="1" si="19"/>
        <v>1.2222875567165085E-4</v>
      </c>
      <c r="J21" s="112">
        <f t="shared" ca="1" si="19"/>
        <v>1.1543826924544801E-4</v>
      </c>
      <c r="K21" s="112">
        <f t="shared" ca="1" si="19"/>
        <v>1.0864778281924518E-4</v>
      </c>
      <c r="L21" s="112">
        <f t="shared" ca="1" si="19"/>
        <v>1.0185729639304236E-4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9.5066809966839531E-5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0.50717855333361939</v>
      </c>
      <c r="D22" s="114">
        <f ca="1">MAX(0,IFERROR(VLOOKUP(MID(CELL("filename",$A$1),FIND("]",CELL("filename",$A$1))+1,255)&amp;$A22,_datainput!$A$1:$AE$345,4+D$1-1990,FALSE),0))</f>
        <v>0.50203240019345818</v>
      </c>
      <c r="E22" s="114">
        <f t="shared" ref="E22:F22" ca="1" si="22">D22-(D22-$G22)/($G$1-D$1)</f>
        <v>0.50665579285419893</v>
      </c>
      <c r="F22" s="114">
        <f t="shared" ca="1" si="22"/>
        <v>0.51127918551493967</v>
      </c>
      <c r="G22" s="111">
        <f ca="1">INDEX(OFFSET(_summary!$T$26,0,MATCH(MID(CELL("filename",$A$1),FIND("]",CELL("filename",$A$1))+1,255),_summary!$U$25:$AI$25,0),140,1),MATCH($A22,_summary!$U$26:$U$54,0))</f>
        <v>0.51590257817568042</v>
      </c>
      <c r="H22" s="112">
        <f t="shared" ca="1" si="19"/>
        <v>0.49010744926689637</v>
      </c>
      <c r="I22" s="112">
        <f t="shared" ca="1" si="19"/>
        <v>0.46431232035811237</v>
      </c>
      <c r="J22" s="112">
        <f t="shared" ca="1" si="19"/>
        <v>0.43851719144932833</v>
      </c>
      <c r="K22" s="112">
        <f t="shared" ca="1" si="19"/>
        <v>0.41272206254054433</v>
      </c>
      <c r="L22" s="112">
        <f t="shared" ca="1" si="19"/>
        <v>0.38692693363176034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0.36113180472297629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1.4999556211896305E-2</v>
      </c>
      <c r="D24" s="114">
        <f ca="1">MAX(0,IFERROR(VLOOKUP(MID(CELL("filename",$A$1),FIND("]",CELL("filename",$A$1))+1,255)&amp;$A24,_datainput!$A$1:$AE$345,4+D$1-1990,FALSE),0))</f>
        <v>9.9706157636565932E-3</v>
      </c>
      <c r="E24" s="114">
        <f t="shared" ref="E24:F24" ca="1" si="24">D24-(D24-$G24)/($G$1-D$1)</f>
        <v>8.5810206810452826E-3</v>
      </c>
      <c r="F24" s="114">
        <f t="shared" ca="1" si="24"/>
        <v>7.1914255984339721E-3</v>
      </c>
      <c r="G24" s="111">
        <f ca="1">INDEX(OFFSET(_summary!$T$26,0,MATCH(MID(CELL("filename",$A$1),FIND("]",CELL("filename",$A$1))+1,255),_summary!$U$25:$AI$25,0),140,1),MATCH($A24,_summary!$U$26:$U$54,0))</f>
        <v>5.8018305158226624E-3</v>
      </c>
      <c r="H24" s="112">
        <f t="shared" ca="1" si="19"/>
        <v>5.5117389900315294E-3</v>
      </c>
      <c r="I24" s="112">
        <f t="shared" ca="1" si="19"/>
        <v>5.2216474642403964E-3</v>
      </c>
      <c r="J24" s="112">
        <f t="shared" ca="1" si="19"/>
        <v>4.9315559384492634E-3</v>
      </c>
      <c r="K24" s="112">
        <f t="shared" ca="1" si="19"/>
        <v>4.6414644126581304E-3</v>
      </c>
      <c r="L24" s="112">
        <f t="shared" ca="1" si="19"/>
        <v>4.3513728868669974E-3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4.0612813610758636E-3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3.5078634600431882E-2</v>
      </c>
      <c r="D25" s="114">
        <f ca="1">MAX(0,IFERROR(VLOOKUP(MID(CELL("filename",$A$1),FIND("]",CELL("filename",$A$1))+1,255)&amp;$A25,_datainput!$A$1:$AE$345,4+D$1-1990,FALSE),0))</f>
        <v>3.8373698137607049E-2</v>
      </c>
      <c r="E25" s="114">
        <f t="shared" ref="E25:F25" ca="1" si="25">D25-(D25-$G25)/($G$1-D$1)</f>
        <v>3.4513771745407901E-2</v>
      </c>
      <c r="F25" s="114">
        <f t="shared" ca="1" si="25"/>
        <v>3.0653845353208756E-2</v>
      </c>
      <c r="G25" s="111">
        <f ca="1">INDEX(OFFSET(_summary!$T$26,0,MATCH(MID(CELL("filename",$A$1),FIND("]",CELL("filename",$A$1))+1,255),_summary!$U$25:$AI$25,0),140,1),MATCH($A25,_summary!$U$26:$U$54,0))</f>
        <v>2.6793918961009612E-2</v>
      </c>
      <c r="H25" s="112">
        <f t="shared" ca="1" si="19"/>
        <v>2.5454223012959132E-2</v>
      </c>
      <c r="I25" s="112">
        <f t="shared" ca="1" si="19"/>
        <v>2.4114527064908652E-2</v>
      </c>
      <c r="J25" s="112">
        <f t="shared" ca="1" si="19"/>
        <v>2.2774831116858171E-2</v>
      </c>
      <c r="K25" s="112">
        <f t="shared" ca="1" si="19"/>
        <v>2.1435135168807691E-2</v>
      </c>
      <c r="L25" s="112">
        <f t="shared" ca="1" si="19"/>
        <v>2.0095439220757211E-2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1.8755743272706727E-2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9.6402876538940284E-5</v>
      </c>
      <c r="E26" s="114">
        <f t="shared" ref="E26:F26" ca="1" si="26">D26-(D26-$G26)/($G$1-D$1)</f>
        <v>2.9472444732579805E-4</v>
      </c>
      <c r="F26" s="114">
        <f t="shared" ca="1" si="26"/>
        <v>4.9304601811265571E-4</v>
      </c>
      <c r="G26" s="111">
        <f ca="1">INDEX(OFFSET(_summary!$T$26,0,MATCH(MID(CELL("filename",$A$1),FIND("]",CELL("filename",$A$1))+1,255),_summary!$U$25:$AI$25,0),140,1),MATCH($A26,_summary!$U$26:$U$54,0))</f>
        <v>6.9136758889951349E-4</v>
      </c>
      <c r="H26" s="112">
        <f t="shared" ca="1" si="19"/>
        <v>6.5679920945453782E-4</v>
      </c>
      <c r="I26" s="112">
        <f t="shared" ca="1" si="19"/>
        <v>6.2223083000956215E-4</v>
      </c>
      <c r="J26" s="112">
        <f t="shared" ca="1" si="19"/>
        <v>5.8766245056458648E-4</v>
      </c>
      <c r="K26" s="112">
        <f t="shared" ca="1" si="19"/>
        <v>5.5309407111961081E-4</v>
      </c>
      <c r="L26" s="112">
        <f t="shared" ca="1" si="19"/>
        <v>5.1852569167463514E-4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4.8395731222965942E-4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8.4994118508962026E-3</v>
      </c>
      <c r="D27" s="114">
        <f ca="1">MAX(0,IFERROR(VLOOKUP(MID(CELL("filename",$A$1),FIND("]",CELL("filename",$A$1))+1,255)&amp;$A27,_datainput!$A$1:$AE$345,4+D$1-1990,FALSE),0))</f>
        <v>8.4107792595547494E-3</v>
      </c>
      <c r="E27" s="114">
        <f t="shared" ref="E27:F27" ca="1" si="27">D27-(D27-$G27)/($G$1-D$1)</f>
        <v>9.1822553886638202E-3</v>
      </c>
      <c r="F27" s="114">
        <f t="shared" ca="1" si="27"/>
        <v>9.9537315177728909E-3</v>
      </c>
      <c r="G27" s="111">
        <f ca="1">INDEX(OFFSET(_summary!$T$26,0,MATCH(MID(CELL("filename",$A$1),FIND("]",CELL("filename",$A$1))+1,255),_summary!$U$25:$AI$25,0),140,1),MATCH($A27,_summary!$U$26:$U$54,0))</f>
        <v>1.0725207646881962E-2</v>
      </c>
      <c r="H27" s="112">
        <f t="shared" ca="1" si="19"/>
        <v>1.0188947264537864E-2</v>
      </c>
      <c r="I27" s="112">
        <f t="shared" ca="1" si="19"/>
        <v>9.6526868821937666E-3</v>
      </c>
      <c r="J27" s="112">
        <f t="shared" ca="1" si="19"/>
        <v>9.116426499849669E-3</v>
      </c>
      <c r="K27" s="112">
        <f t="shared" ca="1" si="19"/>
        <v>8.5801661175055697E-3</v>
      </c>
      <c r="L27" s="112">
        <f t="shared" ca="1" si="19"/>
        <v>8.0439057351614704E-3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7.5076453528173728E-3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5.0212163714891892E-4</v>
      </c>
      <c r="F29" s="114">
        <f t="shared" ca="1" si="29"/>
        <v>1.0042432742978381E-3</v>
      </c>
      <c r="G29" s="111">
        <f ca="1">INDEX(OFFSET(_summary!$T$26,0,MATCH(MID(CELL("filename",$A$1),FIND("]",CELL("filename",$A$1))+1,255),_summary!$U$25:$AI$25,0),140,1),MATCH($A29,_summary!$U$26:$U$54,0))</f>
        <v>1.5063649114467569E-3</v>
      </c>
      <c r="H29" s="112">
        <f t="shared" ca="1" si="19"/>
        <v>1.431046665874419E-3</v>
      </c>
      <c r="I29" s="112">
        <f t="shared" ca="1" si="19"/>
        <v>1.3557284203020812E-3</v>
      </c>
      <c r="J29" s="112">
        <f t="shared" ca="1" si="19"/>
        <v>1.2804101747297433E-3</v>
      </c>
      <c r="K29" s="112">
        <f t="shared" ca="1" si="19"/>
        <v>1.2050919291574055E-3</v>
      </c>
      <c r="L29" s="112">
        <f t="shared" ca="1" si="19"/>
        <v>1.1297736835850676E-3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1.0544554380127298E-3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7.3423173682409899E-3</v>
      </c>
      <c r="F30" s="114">
        <f t="shared" ca="1" si="30"/>
        <v>1.4684634736481978E-2</v>
      </c>
      <c r="G30" s="111">
        <f ca="1">INDEX(OFFSET(_summary!$T$26,0,MATCH(MID(CELL("filename",$A$1),FIND("]",CELL("filename",$A$1))+1,255),_summary!$U$25:$AI$25,0),140,1),MATCH($A30,_summary!$U$26:$U$54,0))</f>
        <v>2.2026952104722969E-2</v>
      </c>
      <c r="H30" s="112">
        <f t="shared" ca="1" si="19"/>
        <v>2.092560449948682E-2</v>
      </c>
      <c r="I30" s="112">
        <f t="shared" ca="1" si="19"/>
        <v>1.9824256894250672E-2</v>
      </c>
      <c r="J30" s="112">
        <f t="shared" ca="1" si="19"/>
        <v>1.8722909289014524E-2</v>
      </c>
      <c r="K30" s="112">
        <f t="shared" ca="1" si="19"/>
        <v>1.7621561683778375E-2</v>
      </c>
      <c r="L30" s="112">
        <f t="shared" ca="1" si="19"/>
        <v>1.6520214078542227E-2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1.5418866473306076E-2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4.3705409925435526E-3</v>
      </c>
      <c r="D31" s="114">
        <f ca="1">MAX(0,IFERROR(VLOOKUP(MID(CELL("filename",$A$1),FIND("]",CELL("filename",$A$1))+1,255)&amp;$A31,_datainput!$A$1:$AE$345,4+D$1-1990,FALSE),0))</f>
        <v>4.3519660436776688E-3</v>
      </c>
      <c r="E31" s="114">
        <f t="shared" ref="E31:F31" ca="1" si="32">D31-(D31-$G31)/($G$1-D$1)</f>
        <v>4.920147034596617E-3</v>
      </c>
      <c r="F31" s="114">
        <f t="shared" ca="1" si="32"/>
        <v>5.4883280255155643E-3</v>
      </c>
      <c r="G31" s="111">
        <f ca="1">INDEX(OFFSET(_summary!$T$26,0,MATCH(MID(CELL("filename",$A$1),FIND("]",CELL("filename",$A$1))+1,255),_summary!$U$25:$AI$25,0),140,1),MATCH($A31,_summary!$U$26:$U$54,0))</f>
        <v>6.0565090164345125E-3</v>
      </c>
      <c r="H31" s="112">
        <f t="shared" ca="1" si="19"/>
        <v>5.2489744809099109E-3</v>
      </c>
      <c r="I31" s="112">
        <f t="shared" ca="1" si="19"/>
        <v>4.4414399453853093E-3</v>
      </c>
      <c r="J31" s="112">
        <f t="shared" ca="1" si="19"/>
        <v>3.6339054098607076E-3</v>
      </c>
      <c r="K31" s="112">
        <f t="shared" ca="1" si="19"/>
        <v>2.8263708743361056E-3</v>
      </c>
      <c r="L31" s="112">
        <f t="shared" ca="1" si="19"/>
        <v>2.0188363388115036E-3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1.2113018032869022E-3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1.6053046045573467E-2</v>
      </c>
      <c r="D32" s="114">
        <f ca="1">MAX(0,IFERROR(VLOOKUP(MID(CELL("filename",$A$1),FIND("]",CELL("filename",$A$1))+1,255)&amp;$A32,_datainput!$A$1:$AE$345,4+D$1-1990,FALSE),0))</f>
        <v>1.5498778204009562E-2</v>
      </c>
      <c r="E32" s="114">
        <f t="shared" ref="E32:F32" ca="1" si="33">D32-(D32-$G32)/($G$1-D$1)</f>
        <v>1.7231679872124813E-2</v>
      </c>
      <c r="F32" s="114">
        <f t="shared" ca="1" si="33"/>
        <v>1.8964581540240062E-2</v>
      </c>
      <c r="G32" s="111">
        <f ca="1">INDEX(OFFSET(_summary!$T$26,0,MATCH(MID(CELL("filename",$A$1),FIND("]",CELL("filename",$A$1))+1,255),_summary!$U$25:$AI$25,0),140,1),MATCH($A32,_summary!$U$26:$U$54,0))</f>
        <v>2.0697483208355315E-2</v>
      </c>
      <c r="H32" s="112">
        <f t="shared" ca="1" si="19"/>
        <v>1.7937818780574606E-2</v>
      </c>
      <c r="I32" s="112">
        <f t="shared" ca="1" si="19"/>
        <v>1.5178154352793898E-2</v>
      </c>
      <c r="J32" s="112">
        <f t="shared" ca="1" si="19"/>
        <v>1.2418489925013189E-2</v>
      </c>
      <c r="K32" s="112">
        <f t="shared" ca="1" si="19"/>
        <v>9.6588254972324802E-3</v>
      </c>
      <c r="L32" s="112">
        <f t="shared" ca="1" si="19"/>
        <v>6.8991610694517716E-3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4.1394966416710621E-3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0.14342789089485425</v>
      </c>
      <c r="D33" s="114">
        <f ca="1">MAX(0,IFERROR(VLOOKUP(MID(CELL("filename",$A$1),FIND("]",CELL("filename",$A$1))+1,255)&amp;$A33,_datainput!$A$1:$AE$345,4+D$1-1990,FALSE),0))</f>
        <v>0.14866602802422255</v>
      </c>
      <c r="E33" s="114">
        <f t="shared" ref="E33:F33" ca="1" si="34">D33-(D33-$G33)/($G$1-D$1)</f>
        <v>0.15756304124639567</v>
      </c>
      <c r="F33" s="114">
        <f t="shared" ca="1" si="34"/>
        <v>0.16646005446856876</v>
      </c>
      <c r="G33" s="111">
        <f ca="1">INDEX(OFFSET(_summary!$T$26,0,MATCH(MID(CELL("filename",$A$1),FIND("]",CELL("filename",$A$1))+1,255),_summary!$U$25:$AI$25,0),140,1),MATCH($A33,_summary!$U$26:$U$54,0))</f>
        <v>0.17535706769074189</v>
      </c>
      <c r="H33" s="112">
        <f t="shared" ca="1" si="19"/>
        <v>0.1519761253319763</v>
      </c>
      <c r="I33" s="112">
        <f t="shared" ca="1" si="19"/>
        <v>0.12859518297321071</v>
      </c>
      <c r="J33" s="112">
        <f t="shared" ca="1" si="19"/>
        <v>0.10521424061444512</v>
      </c>
      <c r="K33" s="112">
        <f t="shared" ca="1" si="19"/>
        <v>8.1833298255679532E-2</v>
      </c>
      <c r="L33" s="112">
        <f t="shared" ca="1" si="19"/>
        <v>5.845235589691395E-2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3.5071413538148369E-2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1.9827141692931182E-3</v>
      </c>
      <c r="D34" s="114">
        <f ca="1">MAX(0,IFERROR(VLOOKUP(MID(CELL("filename",$A$1),FIND("]",CELL("filename",$A$1))+1,255)&amp;$A34,_datainput!$A$1:$AE$345,4+D$1-1990,FALSE),0))</f>
        <v>2.5983900684977811E-3</v>
      </c>
      <c r="E34" s="114">
        <f t="shared" ref="E34:F34" ca="1" si="35">D34-(D34-$G34)/($G$1-D$1)</f>
        <v>2.8206816057467898E-3</v>
      </c>
      <c r="F34" s="114">
        <f t="shared" ca="1" si="35"/>
        <v>3.0429731429957984E-3</v>
      </c>
      <c r="G34" s="111">
        <f ca="1">INDEX(OFFSET(_summary!$T$26,0,MATCH(MID(CELL("filename",$A$1),FIND("]",CELL("filename",$A$1))+1,255),_summary!$U$25:$AI$25,0),140,1),MATCH($A34,_summary!$U$26:$U$54,0))</f>
        <v>3.2652646802448075E-3</v>
      </c>
      <c r="H34" s="112">
        <f t="shared" ca="1" si="19"/>
        <v>2.8298960562121666E-3</v>
      </c>
      <c r="I34" s="112">
        <f t="shared" ca="1" si="19"/>
        <v>2.3945274321795257E-3</v>
      </c>
      <c r="J34" s="112">
        <f t="shared" ca="1" si="19"/>
        <v>1.9591588081468848E-3</v>
      </c>
      <c r="K34" s="112">
        <f t="shared" ca="1" si="19"/>
        <v>1.5237901841142437E-3</v>
      </c>
      <c r="L34" s="112">
        <f t="shared" ca="1" si="19"/>
        <v>1.0884215600816026E-3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6.5305293604896132E-4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0.17903934283854919</v>
      </c>
      <c r="D36" s="114">
        <f ca="1">MAX(0,IFERROR(VLOOKUP(MID(CELL("filename",$A$1),FIND("]",CELL("filename",$A$1))+1,255)&amp;$A36,_datainput!$A$1:$AE$345,4+D$1-1990,FALSE),0))</f>
        <v>0.17988368127020532</v>
      </c>
      <c r="E36" s="114">
        <f t="shared" ref="E36:F36" ca="1" si="38">D36-(D36-$G36)/($G$1-D$1)</f>
        <v>0.18950005030704647</v>
      </c>
      <c r="F36" s="114">
        <f t="shared" ca="1" si="38"/>
        <v>0.19911641934388763</v>
      </c>
      <c r="G36" s="111">
        <f ca="1">INDEX(OFFSET(_summary!$T$26,0,MATCH(MID(CELL("filename",$A$1),FIND("]",CELL("filename",$A$1))+1,255),_summary!$U$25:$AI$25,0),140,1),MATCH($A36,_summary!$U$26:$U$54,0))</f>
        <v>0.20873278838072876</v>
      </c>
      <c r="H36" s="112">
        <f t="shared" ca="1" si="37"/>
        <v>0.18090174992996491</v>
      </c>
      <c r="I36" s="112">
        <f t="shared" ca="1" si="37"/>
        <v>0.15307071147920107</v>
      </c>
      <c r="J36" s="112">
        <f t="shared" ca="1" si="37"/>
        <v>0.12523967302843722</v>
      </c>
      <c r="K36" s="112">
        <f t="shared" ca="1" si="37"/>
        <v>9.7408634577673389E-2</v>
      </c>
      <c r="L36" s="112">
        <f t="shared" ca="1" si="37"/>
        <v>6.9577596126909558E-2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4.174655767614574E-2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4.9466172946507603E-5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4.4754239381473918E-5</v>
      </c>
      <c r="F37" s="114">
        <f t="shared" ca="1" si="39"/>
        <v>8.9508478762947849E-5</v>
      </c>
      <c r="G37" s="111">
        <f ca="1">INDEX(OFFSET(_summary!$T$26,0,MATCH(MID(CELL("filename",$A$1),FIND("]",CELL("filename",$A$1))+1,255),_summary!$U$25:$AI$25,0),140,1),MATCH($A37,_summary!$U$26:$U$54,0))</f>
        <v>1.3426271814442176E-4</v>
      </c>
      <c r="H37" s="112">
        <f t="shared" ca="1" si="37"/>
        <v>1.163610223918322E-4</v>
      </c>
      <c r="I37" s="112">
        <f t="shared" ca="1" si="37"/>
        <v>9.8459326639242632E-5</v>
      </c>
      <c r="J37" s="112">
        <f t="shared" ca="1" si="37"/>
        <v>8.0557630886653067E-5</v>
      </c>
      <c r="K37" s="112">
        <f t="shared" ca="1" si="37"/>
        <v>6.2655935134063489E-5</v>
      </c>
      <c r="L37" s="112">
        <f t="shared" ca="1" si="37"/>
        <v>4.4754239381473918E-5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2.6852543628884347E-5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4.3410192360645236E-3</v>
      </c>
      <c r="D38" s="114">
        <f ca="1">MAX(0,IFERROR(VLOOKUP(MID(CELL("filename",$A$1),FIND("]",CELL("filename",$A$1))+1,255)&amp;$A38,_datainput!$A$1:$AE$345,4+D$1-1990,FALSE),0))</f>
        <v>4.6489023002370426E-3</v>
      </c>
      <c r="E38" s="114">
        <f t="shared" ref="E38:F38" ca="1" si="40">D38-(D38-$G38)/($G$1-D$1)</f>
        <v>1.0542395034663376E-2</v>
      </c>
      <c r="F38" s="114">
        <f t="shared" ca="1" si="40"/>
        <v>1.6435887769089712E-2</v>
      </c>
      <c r="G38" s="111">
        <f ca="1">INDEX(OFFSET(_summary!$T$26,0,MATCH(MID(CELL("filename",$A$1),FIND("]",CELL("filename",$A$1))+1,255),_summary!$U$25:$AI$25,0),140,1),MATCH($A38,_summary!$U$26:$U$54,0))</f>
        <v>2.2329380503516044E-2</v>
      </c>
      <c r="H38" s="112">
        <f t="shared" ca="1" si="37"/>
        <v>1.9352129769713906E-2</v>
      </c>
      <c r="I38" s="112">
        <f t="shared" ca="1" si="37"/>
        <v>1.6374879035911769E-2</v>
      </c>
      <c r="J38" s="112">
        <f t="shared" ca="1" si="37"/>
        <v>1.3397628302109627E-2</v>
      </c>
      <c r="K38" s="112">
        <f t="shared" ca="1" si="37"/>
        <v>1.0420377568307488E-2</v>
      </c>
      <c r="L38" s="112">
        <f t="shared" ca="1" si="37"/>
        <v>7.4431268345053481E-3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4.4658761007032076E-3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1.7437391730483471E-3</v>
      </c>
      <c r="D39" s="114">
        <f ca="1">MAX(0,IFERROR(VLOOKUP(MID(CELL("filename",$A$1),FIND("]",CELL("filename",$A$1))+1,255)&amp;$A39,_datainput!$A$1:$AE$345,4+D$1-1990,FALSE),0))</f>
        <v>1.4404899172635883E-3</v>
      </c>
      <c r="E39" s="114">
        <f t="shared" ref="E39:F39" ca="1" si="41">D39-(D39-$G39)/($G$1-D$1)</f>
        <v>1.6874539754387784E-3</v>
      </c>
      <c r="F39" s="114">
        <f t="shared" ca="1" si="41"/>
        <v>1.9344180336139686E-3</v>
      </c>
      <c r="G39" s="111">
        <f ca="1">INDEX(OFFSET(_summary!$T$26,0,MATCH(MID(CELL("filename",$A$1),FIND("]",CELL("filename",$A$1))+1,255),_summary!$U$25:$AI$25,0),140,1),MATCH($A39,_summary!$U$26:$U$54,0))</f>
        <v>2.1813820917891587E-3</v>
      </c>
      <c r="H39" s="112">
        <f t="shared" ca="1" si="37"/>
        <v>1.8905311462172709E-3</v>
      </c>
      <c r="I39" s="112">
        <f t="shared" ca="1" si="37"/>
        <v>1.5996802006453831E-3</v>
      </c>
      <c r="J39" s="112">
        <f t="shared" ca="1" si="37"/>
        <v>1.3088292550734954E-3</v>
      </c>
      <c r="K39" s="112">
        <f t="shared" ca="1" si="37"/>
        <v>1.0179783095016074E-3</v>
      </c>
      <c r="L39" s="112">
        <f t="shared" ca="1" si="37"/>
        <v>7.2712736392971952E-4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4.3627641835783165E-4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1.4307609826286587E-3</v>
      </c>
      <c r="D40" s="114">
        <f ca="1">MAX(0,IFERROR(VLOOKUP(MID(CELL("filename",$A$1),FIND("]",CELL("filename",$A$1))+1,255)&amp;$A40,_datainput!$A$1:$AE$345,4+D$1-1990,FALSE),0))</f>
        <v>1.3595952015085977E-3</v>
      </c>
      <c r="E40" s="114">
        <f t="shared" ref="E40:F40" ca="1" si="42">D40-(D40-$G40)/($G$1-D$1)</f>
        <v>1.4325122761574701E-3</v>
      </c>
      <c r="F40" s="114">
        <f t="shared" ca="1" si="42"/>
        <v>1.5054293508063427E-3</v>
      </c>
      <c r="G40" s="111">
        <f ca="1">INDEX(OFFSET(_summary!$T$26,0,MATCH(MID(CELL("filename",$A$1),FIND("]",CELL("filename",$A$1))+1,255),_summary!$U$25:$AI$25,0),140,1),MATCH($A40,_summary!$U$26:$U$54,0))</f>
        <v>1.5783464254552151E-3</v>
      </c>
      <c r="H40" s="112">
        <f t="shared" ca="1" si="37"/>
        <v>1.3679002353945199E-3</v>
      </c>
      <c r="I40" s="112">
        <f t="shared" ca="1" si="37"/>
        <v>1.1574540453338244E-3</v>
      </c>
      <c r="J40" s="112">
        <f t="shared" ca="1" si="37"/>
        <v>9.4700785527312905E-4</v>
      </c>
      <c r="K40" s="112">
        <f t="shared" ca="1" si="37"/>
        <v>7.3656166521243369E-4</v>
      </c>
      <c r="L40" s="112">
        <f t="shared" ca="1" si="37"/>
        <v>5.2611547515173834E-4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3.1566928509104298E-4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1.2888799979782824E-2</v>
      </c>
      <c r="D41" s="114">
        <f ca="1">MAX(0,IFERROR(VLOOKUP(MID(CELL("filename",$A$1),FIND("]",CELL("filename",$A$1))+1,255)&amp;$A41,_datainput!$A$1:$AE$345,4+D$1-1990,FALSE),0))</f>
        <v>1.2368697539432828E-2</v>
      </c>
      <c r="E41" s="114">
        <f t="shared" ref="E41:F41" ca="1" si="43">D41-(D41-$G41)/($G$1-D$1)</f>
        <v>1.3505914884503914E-2</v>
      </c>
      <c r="F41" s="114">
        <f t="shared" ca="1" si="43"/>
        <v>1.4643132229575001E-2</v>
      </c>
      <c r="G41" s="111">
        <f ca="1">INDEX(OFFSET(_summary!$T$26,0,MATCH(MID(CELL("filename",$A$1),FIND("]",CELL("filename",$A$1))+1,255),_summary!$U$25:$AI$25,0),140,1),MATCH($A41,_summary!$U$26:$U$54,0))</f>
        <v>1.5780349574646087E-2</v>
      </c>
      <c r="H41" s="112">
        <f t="shared" ca="1" si="37"/>
        <v>1.3676302964693274E-2</v>
      </c>
      <c r="I41" s="112">
        <f t="shared" ca="1" si="37"/>
        <v>1.1572256354740462E-2</v>
      </c>
      <c r="J41" s="112">
        <f t="shared" ca="1" si="37"/>
        <v>9.46820974478765E-3</v>
      </c>
      <c r="K41" s="112">
        <f t="shared" ca="1" si="37"/>
        <v>7.3641631348348394E-3</v>
      </c>
      <c r="L41" s="112">
        <f t="shared" ca="1" si="37"/>
        <v>5.260116524882028E-3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3.1560699149292167E-3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4.5642890083279783E-4</v>
      </c>
      <c r="D42" s="114">
        <f ca="1">MAX(0,IFERROR(VLOOKUP(MID(CELL("filename",$A$1),FIND("]",CELL("filename",$A$1))+1,255)&amp;$A42,_datainput!$A$1:$AE$345,4+D$1-1990,FALSE),0))</f>
        <v>1.0137447372556166E-3</v>
      </c>
      <c r="E42" s="114">
        <f t="shared" ref="E42:F42" ca="1" si="44">D42-(D42-$G42)/($G$1-D$1)</f>
        <v>7.5705307587176952E-4</v>
      </c>
      <c r="F42" s="114">
        <f t="shared" ca="1" si="44"/>
        <v>5.0036141448792245E-4</v>
      </c>
      <c r="G42" s="111">
        <f ca="1">INDEX(OFFSET(_summary!$T$26,0,MATCH(MID(CELL("filename",$A$1),FIND("]",CELL("filename",$A$1))+1,255),_summary!$U$25:$AI$25,0),140,1),MATCH($A42,_summary!$U$26:$U$54,0))</f>
        <v>2.4366975310407529E-4</v>
      </c>
      <c r="H42" s="112">
        <f t="shared" ca="1" si="37"/>
        <v>2.1118045269019858E-4</v>
      </c>
      <c r="I42" s="112">
        <f t="shared" ca="1" si="37"/>
        <v>1.7869115227632187E-4</v>
      </c>
      <c r="J42" s="112">
        <f t="shared" ca="1" si="37"/>
        <v>1.4620185186244516E-4</v>
      </c>
      <c r="K42" s="112">
        <f t="shared" ca="1" si="37"/>
        <v>1.1371255144856845E-4</v>
      </c>
      <c r="L42" s="112">
        <f t="shared" ca="1" si="37"/>
        <v>8.122325103469175E-5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4.8733950620815046E-5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2.7337536607305053E-2</v>
      </c>
      <c r="D43" s="114">
        <f ca="1">MAX(0,IFERROR(VLOOKUP(MID(CELL("filename",$A$1),FIND("]",CELL("filename",$A$1))+1,255)&amp;$A43,_datainput!$A$1:$AE$345,4+D$1-1990,FALSE),0))</f>
        <v>3.1576615403240034E-2</v>
      </c>
      <c r="E43" s="114">
        <f t="shared" ref="E43:F43" ca="1" si="45">D43-(D43-$G43)/($G$1-D$1)</f>
        <v>3.1227498641006227E-2</v>
      </c>
      <c r="F43" s="114">
        <f t="shared" ca="1" si="45"/>
        <v>3.0878381878772419E-2</v>
      </c>
      <c r="G43" s="111">
        <f ca="1">INDEX(OFFSET(_summary!$T$26,0,MATCH(MID(CELL("filename",$A$1),FIND("]",CELL("filename",$A$1))+1,255),_summary!$U$25:$AI$25,0),140,1),MATCH($A43,_summary!$U$26:$U$54,0))</f>
        <v>3.0529265116538608E-2</v>
      </c>
      <c r="H43" s="112">
        <f t="shared" ca="1" si="37"/>
        <v>2.6458696434333462E-2</v>
      </c>
      <c r="I43" s="112">
        <f t="shared" ca="1" si="37"/>
        <v>2.2388127752128312E-2</v>
      </c>
      <c r="J43" s="112">
        <f t="shared" ca="1" si="37"/>
        <v>1.8317559069923162E-2</v>
      </c>
      <c r="K43" s="112">
        <f t="shared" ca="1" si="37"/>
        <v>1.4246990387718015E-2</v>
      </c>
      <c r="L43" s="112">
        <f t="shared" ca="1" si="37"/>
        <v>1.0176421705512868E-2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6.10585302330772E-3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0.18408321360898058</v>
      </c>
      <c r="D44" s="114">
        <f ca="1">MAX(0,IFERROR(VLOOKUP(MID(CELL("filename",$A$1),FIND("]",CELL("filename",$A$1))+1,255)&amp;$A44,_datainput!$A$1:$AE$345,4+D$1-1990,FALSE),0))</f>
        <v>0.17162579861588317</v>
      </c>
      <c r="E44" s="114">
        <f t="shared" ref="E44:F44" ca="1" si="46">D44-(D44-$G44)/($G$1-D$1)</f>
        <v>0.19342740243340403</v>
      </c>
      <c r="F44" s="114">
        <f t="shared" ca="1" si="46"/>
        <v>0.21522900625092489</v>
      </c>
      <c r="G44" s="111">
        <f ca="1">INDEX(OFFSET(_summary!$T$26,0,MATCH(MID(CELL("filename",$A$1),FIND("]",CELL("filename",$A$1))+1,255),_summary!$U$25:$AI$25,0),140,1),MATCH($A44,_summary!$U$26:$U$54,0))</f>
        <v>0.23703061006844578</v>
      </c>
      <c r="H44" s="112">
        <f t="shared" ca="1" si="37"/>
        <v>0.20542652872598635</v>
      </c>
      <c r="I44" s="112">
        <f t="shared" ca="1" si="37"/>
        <v>0.17382244738352692</v>
      </c>
      <c r="J44" s="112">
        <f t="shared" ca="1" si="37"/>
        <v>0.14221836604106747</v>
      </c>
      <c r="K44" s="112">
        <f t="shared" ca="1" si="37"/>
        <v>0.11061428469860803</v>
      </c>
      <c r="L44" s="112">
        <f t="shared" ca="1" si="37"/>
        <v>7.9010203356148584E-2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4.7406122013689142E-2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1.9868407911932916E-2</v>
      </c>
      <c r="D46" s="114">
        <f ca="1">MAX(0,IFERROR(VLOOKUP(MID(CELL("filename",$A$1),FIND("]",CELL("filename",$A$1))+1,255)&amp;$A46,_datainput!$A$1:$AE$345,4+D$1-1990,FALSE),0))</f>
        <v>1.4861751362534741E-2</v>
      </c>
      <c r="E46" s="114">
        <f t="shared" ref="E46:F46" ca="1" si="48">D46-(D46-$G46)/($G$1-D$1)</f>
        <v>1.5765389478420835E-2</v>
      </c>
      <c r="F46" s="114">
        <f t="shared" ca="1" si="48"/>
        <v>1.6669027594306926E-2</v>
      </c>
      <c r="G46" s="111">
        <f ca="1">INDEX(OFFSET(_summary!$T$26,0,MATCH(MID(CELL("filename",$A$1),FIND("]",CELL("filename",$A$1))+1,255),_summary!$U$25:$AI$25,0),140,1),MATCH($A46,_summary!$U$26:$U$54,0))</f>
        <v>1.757266571019302E-2</v>
      </c>
      <c r="H46" s="112">
        <f t="shared" ca="1" si="37"/>
        <v>1.5229643615500617E-2</v>
      </c>
      <c r="I46" s="112">
        <f t="shared" ca="1" si="37"/>
        <v>1.2886621520808213E-2</v>
      </c>
      <c r="J46" s="112">
        <f t="shared" ca="1" si="37"/>
        <v>1.054359942611581E-2</v>
      </c>
      <c r="K46" s="112">
        <f t="shared" ca="1" si="37"/>
        <v>8.2005773314234084E-3</v>
      </c>
      <c r="L46" s="112">
        <f t="shared" ca="1" si="37"/>
        <v>5.8575552367310059E-3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3.5145331420386033E-3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7.4140094258080269E-2</v>
      </c>
      <c r="D47" s="114">
        <f ca="1">MAX(0,IFERROR(VLOOKUP(MID(CELL("filename",$A$1),FIND("]",CELL("filename",$A$1))+1,255)&amp;$A47,_datainput!$A$1:$AE$345,4+D$1-1990,FALSE),0))</f>
        <v>8.3239964317883927E-2</v>
      </c>
      <c r="E47" s="114">
        <f t="shared" ref="E47:F47" ca="1" si="49">D47-(D47-$G47)/($G$1-D$1)</f>
        <v>8.6618813161542768E-2</v>
      </c>
      <c r="F47" s="114">
        <f t="shared" ca="1" si="49"/>
        <v>8.9997662005201609E-2</v>
      </c>
      <c r="G47" s="111">
        <f ca="1">INDEX(OFFSET(_summary!$T$26,0,MATCH(MID(CELL("filename",$A$1),FIND("]",CELL("filename",$A$1))+1,255),_summary!$U$25:$AI$25,0),140,1),MATCH($A47,_summary!$U$26:$U$54,0))</f>
        <v>9.337651084886045E-2</v>
      </c>
      <c r="H47" s="112">
        <f t="shared" ca="1" si="37"/>
        <v>8.0926309402345728E-2</v>
      </c>
      <c r="I47" s="112">
        <f t="shared" ca="1" si="37"/>
        <v>6.8476107955831006E-2</v>
      </c>
      <c r="J47" s="112">
        <f t="shared" ca="1" si="37"/>
        <v>5.6025906509316277E-2</v>
      </c>
      <c r="K47" s="112">
        <f t="shared" ca="1" si="37"/>
        <v>4.3575705062801548E-2</v>
      </c>
      <c r="L47" s="112">
        <f t="shared" ca="1" si="37"/>
        <v>3.1125503616286819E-2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1.8675302169772087E-2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1.4521381190126254E-3</v>
      </c>
      <c r="D48" s="114">
        <f ca="1">MAX(0,IFERROR(VLOOKUP(MID(CELL("filename",$A$1),FIND("]",CELL("filename",$A$1))+1,255)&amp;$A48,_datainput!$A$1:$AE$345,4+D$1-1990,FALSE),0))</f>
        <v>9.4602181810524741E-4</v>
      </c>
      <c r="E48" s="114">
        <f t="shared" ref="E48:F48" ca="1" si="50">D48-(D48-$G48)/($G$1-D$1)</f>
        <v>1.181101575024653E-3</v>
      </c>
      <c r="F48" s="114">
        <f t="shared" ca="1" si="50"/>
        <v>1.4161813319440585E-3</v>
      </c>
      <c r="G48" s="111">
        <f ca="1">INDEX(OFFSET(_summary!$T$26,0,MATCH(MID(CELL("filename",$A$1),FIND("]",CELL("filename",$A$1))+1,255),_summary!$U$25:$AI$25,0),140,1),MATCH($A48,_summary!$U$26:$U$54,0))</f>
        <v>1.6512610888634641E-3</v>
      </c>
      <c r="H48" s="112">
        <f t="shared" ca="1" si="37"/>
        <v>1.431092943681669E-3</v>
      </c>
      <c r="I48" s="112">
        <f t="shared" ca="1" si="37"/>
        <v>1.2109247984998738E-3</v>
      </c>
      <c r="J48" s="112">
        <f t="shared" ca="1" si="37"/>
        <v>9.9075665331807864E-4</v>
      </c>
      <c r="K48" s="112">
        <f t="shared" ca="1" si="37"/>
        <v>7.7058850813628338E-4</v>
      </c>
      <c r="L48" s="112">
        <f t="shared" ca="1" si="37"/>
        <v>5.5042036295448811E-4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3.3025221777269274E-4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1.9588518569816683E-4</v>
      </c>
      <c r="D50" s="114">
        <f ca="1">MAX(0,IFERROR(VLOOKUP(MID(CELL("filename",$A$1),FIND("]",CELL("filename",$A$1))+1,255)&amp;$A50,_datainput!$A$1:$AE$345,4+D$1-1990,FALSE),0))</f>
        <v>2.0969754705120385E-4</v>
      </c>
      <c r="E50" s="114">
        <f t="shared" ref="E50:F50" ca="1" si="52">D50-(D50-$G50)/($G$1-D$1)</f>
        <v>1.850682742088214E-4</v>
      </c>
      <c r="F50" s="114">
        <f t="shared" ca="1" si="52"/>
        <v>1.6043900136643893E-4</v>
      </c>
      <c r="G50" s="111">
        <f ca="1">INDEX(OFFSET(_summary!$T$26,0,MATCH(MID(CELL("filename",$A$1),FIND("]",CELL("filename",$A$1))+1,255),_summary!$U$25:$AI$25,0),140,1),MATCH($A50,_summary!$U$26:$U$54,0))</f>
        <v>1.3580972852405648E-4</v>
      </c>
      <c r="H50" s="112">
        <f t="shared" ca="1" si="37"/>
        <v>1.1770176472084896E-4</v>
      </c>
      <c r="I50" s="112">
        <f t="shared" ca="1" si="37"/>
        <v>9.9593800917641433E-5</v>
      </c>
      <c r="J50" s="112">
        <f t="shared" ca="1" si="37"/>
        <v>8.1485837114433893E-5</v>
      </c>
      <c r="K50" s="112">
        <f t="shared" ca="1" si="37"/>
        <v>6.3377873311226354E-5</v>
      </c>
      <c r="L50" s="112">
        <f t="shared" ca="1" si="37"/>
        <v>4.5269909508018821E-5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2.7161945704811292E-5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0.50717855333361939</v>
      </c>
      <c r="D51" s="114">
        <f ca="1">MAX(0,IFERROR(VLOOKUP(MID(CELL("filename",$A$1),FIND("]",CELL("filename",$A$1))+1,255)&amp;$A51,_datainput!$A$1:$AE$345,4+D$1-1990,FALSE),0))</f>
        <v>0.50203240019345818</v>
      </c>
      <c r="E51" s="114">
        <f t="shared" ref="E51:F51" ca="1" si="53">D51-(D51-$G51)/($G$1-D$1)</f>
        <v>0.50665579285419893</v>
      </c>
      <c r="F51" s="114">
        <f t="shared" ca="1" si="53"/>
        <v>0.51127918551493967</v>
      </c>
      <c r="G51" s="111">
        <f ca="1">INDEX(OFFSET(_summary!$T$26,0,MATCH(MID(CELL("filename",$A$1),FIND("]",CELL("filename",$A$1))+1,255),_summary!$U$25:$AI$25,0),140,1),MATCH($A51,_summary!$U$26:$U$54,0))</f>
        <v>0.51590257817568042</v>
      </c>
      <c r="H51" s="112">
        <f t="shared" ref="H51:L66" ca="1" si="54">G51-5*(G51-$M51)/($M$1-G$1)</f>
        <v>0.44711556775225636</v>
      </c>
      <c r="I51" s="112">
        <f t="shared" ca="1" si="54"/>
        <v>0.3783285573288323</v>
      </c>
      <c r="J51" s="112">
        <f t="shared" ca="1" si="54"/>
        <v>0.30954154690540825</v>
      </c>
      <c r="K51" s="112">
        <f t="shared" ca="1" si="54"/>
        <v>0.24075453648198419</v>
      </c>
      <c r="L51" s="112">
        <f t="shared" ca="1" si="54"/>
        <v>0.17196752605856014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0.10318051563513606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1.4999556211896305E-2</v>
      </c>
      <c r="D53" s="114">
        <f ca="1">MAX(0,IFERROR(VLOOKUP(MID(CELL("filename",$A$1),FIND("]",CELL("filename",$A$1))+1,255)&amp;$A53,_datainput!$A$1:$AE$345,4+D$1-1990,FALSE),0))</f>
        <v>9.9706157636565932E-3</v>
      </c>
      <c r="E53" s="114">
        <f t="shared" ref="E53:F53" ca="1" si="56">D53-(D53-$G53)/($G$1-D$1)</f>
        <v>8.5810206810452826E-3</v>
      </c>
      <c r="F53" s="114">
        <f t="shared" ca="1" si="56"/>
        <v>7.1914255984339721E-3</v>
      </c>
      <c r="G53" s="111">
        <f ca="1">INDEX(OFFSET(_summary!$T$26,0,MATCH(MID(CELL("filename",$A$1),FIND("]",CELL("filename",$A$1))+1,255),_summary!$U$25:$AI$25,0),140,1),MATCH($A53,_summary!$U$26:$U$54,0))</f>
        <v>5.8018305158226624E-3</v>
      </c>
      <c r="H53" s="112">
        <f t="shared" ca="1" si="54"/>
        <v>5.0282531137129738E-3</v>
      </c>
      <c r="I53" s="112">
        <f t="shared" ca="1" si="54"/>
        <v>4.2546757116032853E-3</v>
      </c>
      <c r="J53" s="112">
        <f t="shared" ca="1" si="54"/>
        <v>3.4810983094935967E-3</v>
      </c>
      <c r="K53" s="112">
        <f t="shared" ca="1" si="54"/>
        <v>2.7075209073839086E-3</v>
      </c>
      <c r="L53" s="112">
        <f t="shared" ca="1" si="54"/>
        <v>1.9339435052742205E-3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1.1603661031645322E-3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3.5078634600431882E-2</v>
      </c>
      <c r="D54" s="114">
        <f ca="1">MAX(0,IFERROR(VLOOKUP(MID(CELL("filename",$A$1),FIND("]",CELL("filename",$A$1))+1,255)&amp;$A54,_datainput!$A$1:$AE$345,4+D$1-1990,FALSE),0))</f>
        <v>3.8373698137607049E-2</v>
      </c>
      <c r="E54" s="114">
        <f t="shared" ref="E54:F54" ca="1" si="57">D54-(D54-$G54)/($G$1-D$1)</f>
        <v>3.4513771745407901E-2</v>
      </c>
      <c r="F54" s="114">
        <f t="shared" ca="1" si="57"/>
        <v>3.0653845353208756E-2</v>
      </c>
      <c r="G54" s="111">
        <f ca="1">INDEX(OFFSET(_summary!$T$26,0,MATCH(MID(CELL("filename",$A$1),FIND("]",CELL("filename",$A$1))+1,255),_summary!$U$25:$AI$25,0),140,1),MATCH($A54,_summary!$U$26:$U$54,0))</f>
        <v>2.6793918961009612E-2</v>
      </c>
      <c r="H54" s="112">
        <f t="shared" ca="1" si="54"/>
        <v>2.3221396432874998E-2</v>
      </c>
      <c r="I54" s="112">
        <f t="shared" ca="1" si="54"/>
        <v>1.9648873904740384E-2</v>
      </c>
      <c r="J54" s="112">
        <f t="shared" ca="1" si="54"/>
        <v>1.607635137660577E-2</v>
      </c>
      <c r="K54" s="112">
        <f t="shared" ca="1" si="54"/>
        <v>1.2503828848471154E-2</v>
      </c>
      <c r="L54" s="112">
        <f t="shared" ca="1" si="54"/>
        <v>8.9313063203365385E-3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5.358783792201921E-3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9.6402876538940284E-5</v>
      </c>
      <c r="E55" s="114">
        <f t="shared" ref="E55:F55" ca="1" si="58">D55-(D55-$G55)/($G$1-D$1)</f>
        <v>2.9472444732579805E-4</v>
      </c>
      <c r="F55" s="114">
        <f t="shared" ca="1" si="58"/>
        <v>4.9304601811265571E-4</v>
      </c>
      <c r="G55" s="111">
        <f ca="1">INDEX(OFFSET(_summary!$T$26,0,MATCH(MID(CELL("filename",$A$1),FIND("]",CELL("filename",$A$1))+1,255),_summary!$U$25:$AI$25,0),140,1),MATCH($A55,_summary!$U$26:$U$54,0))</f>
        <v>6.9136758889951349E-4</v>
      </c>
      <c r="H55" s="112">
        <f t="shared" ca="1" si="54"/>
        <v>5.9918524371291174E-4</v>
      </c>
      <c r="I55" s="112">
        <f t="shared" ca="1" si="54"/>
        <v>5.0700289852630988E-4</v>
      </c>
      <c r="J55" s="112">
        <f t="shared" ca="1" si="54"/>
        <v>4.1482055333970808E-4</v>
      </c>
      <c r="K55" s="112">
        <f t="shared" ca="1" si="54"/>
        <v>3.2263820815310628E-4</v>
      </c>
      <c r="L55" s="112">
        <f t="shared" ca="1" si="54"/>
        <v>2.3045586296650448E-4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1.3827351777990268E-4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8.4994118508962026E-3</v>
      </c>
      <c r="D56" s="114">
        <f ca="1">MAX(0,IFERROR(VLOOKUP(MID(CELL("filename",$A$1),FIND("]",CELL("filename",$A$1))+1,255)&amp;$A56,_datainput!$A$1:$AE$345,4+D$1-1990,FALSE),0))</f>
        <v>8.4107792595547494E-3</v>
      </c>
      <c r="E56" s="114">
        <f t="shared" ref="E56:F56" ca="1" si="59">D56-(D56-$G56)/($G$1-D$1)</f>
        <v>9.1822553886638202E-3</v>
      </c>
      <c r="F56" s="114">
        <f t="shared" ca="1" si="59"/>
        <v>9.9537315177728909E-3</v>
      </c>
      <c r="G56" s="111">
        <f ca="1">INDEX(OFFSET(_summary!$T$26,0,MATCH(MID(CELL("filename",$A$1),FIND("]",CELL("filename",$A$1))+1,255),_summary!$U$25:$AI$25,0),140,1),MATCH($A56,_summary!$U$26:$U$54,0))</f>
        <v>1.0725207646881962E-2</v>
      </c>
      <c r="H56" s="112">
        <f t="shared" ca="1" si="54"/>
        <v>9.2951799606310337E-3</v>
      </c>
      <c r="I56" s="112">
        <f t="shared" ca="1" si="54"/>
        <v>7.8651522743801057E-3</v>
      </c>
      <c r="J56" s="112">
        <f t="shared" ca="1" si="54"/>
        <v>6.4351245881291777E-3</v>
      </c>
      <c r="K56" s="112">
        <f t="shared" ca="1" si="54"/>
        <v>5.0050969018782488E-3</v>
      </c>
      <c r="L56" s="112">
        <f t="shared" ca="1" si="54"/>
        <v>3.5750692156273204E-3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2.145041529376392E-3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5.0212163714891892E-4</v>
      </c>
      <c r="F58" s="114">
        <f t="shared" ca="1" si="61"/>
        <v>1.0042432742978381E-3</v>
      </c>
      <c r="G58" s="111">
        <f ca="1">INDEX(OFFSET(_summary!$T$26,0,MATCH(MID(CELL("filename",$A$1),FIND("]",CELL("filename",$A$1))+1,255),_summary!$U$25:$AI$25,0),140,1),MATCH($A58,_summary!$U$26:$U$54,0))</f>
        <v>1.5063649114467569E-3</v>
      </c>
      <c r="H58" s="112">
        <f t="shared" ca="1" si="54"/>
        <v>1.3055162565871893E-3</v>
      </c>
      <c r="I58" s="112">
        <f t="shared" ca="1" si="54"/>
        <v>1.1046676017276217E-3</v>
      </c>
      <c r="J58" s="112">
        <f t="shared" ca="1" si="54"/>
        <v>9.0381894686805404E-4</v>
      </c>
      <c r="K58" s="112">
        <f t="shared" ca="1" si="54"/>
        <v>7.0297029200848643E-4</v>
      </c>
      <c r="L58" s="112">
        <f t="shared" ca="1" si="54"/>
        <v>5.0212163714891882E-4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3.0127298228935131E-4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7.3423173682409899E-3</v>
      </c>
      <c r="F59" s="114">
        <f t="shared" ca="1" si="62"/>
        <v>1.4684634736481978E-2</v>
      </c>
      <c r="G59" s="111">
        <f ca="1">INDEX(OFFSET(_summary!$T$26,0,MATCH(MID(CELL("filename",$A$1),FIND("]",CELL("filename",$A$1))+1,255),_summary!$U$25:$AI$25,0),140,1),MATCH($A59,_summary!$U$26:$U$54,0))</f>
        <v>2.2026952104722969E-2</v>
      </c>
      <c r="H59" s="112">
        <f t="shared" ca="1" si="54"/>
        <v>1.9090025157426572E-2</v>
      </c>
      <c r="I59" s="112">
        <f t="shared" ca="1" si="54"/>
        <v>1.6153098210130175E-2</v>
      </c>
      <c r="J59" s="112">
        <f t="shared" ca="1" si="54"/>
        <v>1.321617126283378E-2</v>
      </c>
      <c r="K59" s="112">
        <f t="shared" ca="1" si="54"/>
        <v>1.0279244315537384E-2</v>
      </c>
      <c r="L59" s="112">
        <f t="shared" ca="1" si="54"/>
        <v>7.342317368240989E-3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4.4053904209445929E-3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4.3705409925435526E-3</v>
      </c>
      <c r="D60" s="114">
        <f ca="1">MAX(0,IFERROR(VLOOKUP(MID(CELL("filename",$A$1),FIND("]",CELL("filename",$A$1))+1,255)&amp;$A60,_datainput!$A$1:$AE$345,4+D$1-1990,FALSE),0))</f>
        <v>4.3519660436776688E-3</v>
      </c>
      <c r="E60" s="114">
        <f t="shared" ref="E60:F60" ca="1" si="63">D60-(D60-$G60)/($G$1-D$1)</f>
        <v>4.920147034596617E-3</v>
      </c>
      <c r="F60" s="114">
        <f t="shared" ca="1" si="63"/>
        <v>5.4883280255155643E-3</v>
      </c>
      <c r="G60" s="111">
        <f ca="1">INDEX(OFFSET(_summary!$T$26,0,MATCH(MID(CELL("filename",$A$1),FIND("]",CELL("filename",$A$1))+1,255),_summary!$U$25:$AI$25,0),140,1),MATCH($A60,_summary!$U$26:$U$54,0))</f>
        <v>6.0565090164345125E-3</v>
      </c>
      <c r="H60" s="112">
        <f t="shared" ca="1" si="54"/>
        <v>5.1480326639693355E-3</v>
      </c>
      <c r="I60" s="112">
        <f t="shared" ca="1" si="54"/>
        <v>4.2395563115041586E-3</v>
      </c>
      <c r="J60" s="112">
        <f t="shared" ca="1" si="54"/>
        <v>3.3310799590389817E-3</v>
      </c>
      <c r="K60" s="112">
        <f t="shared" ca="1" si="54"/>
        <v>2.4226036065738048E-3</v>
      </c>
      <c r="L60" s="112">
        <f t="shared" ca="1" si="54"/>
        <v>1.5141272541086279E-3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6.0565090164345109E-4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1.6053046045573467E-2</v>
      </c>
      <c r="D61" s="114">
        <f ca="1">MAX(0,IFERROR(VLOOKUP(MID(CELL("filename",$A$1),FIND("]",CELL("filename",$A$1))+1,255)&amp;$A61,_datainput!$A$1:$AE$345,4+D$1-1990,FALSE),0))</f>
        <v>1.5498778204009562E-2</v>
      </c>
      <c r="E61" s="114">
        <f t="shared" ref="E61:F61" ca="1" si="64">D61-(D61-$G61)/($G$1-D$1)</f>
        <v>1.7231679872124813E-2</v>
      </c>
      <c r="F61" s="114">
        <f t="shared" ca="1" si="64"/>
        <v>1.8964581540240062E-2</v>
      </c>
      <c r="G61" s="111">
        <f ca="1">INDEX(OFFSET(_summary!$T$26,0,MATCH(MID(CELL("filename",$A$1),FIND("]",CELL("filename",$A$1))+1,255),_summary!$U$25:$AI$25,0),140,1),MATCH($A61,_summary!$U$26:$U$54,0))</f>
        <v>2.0697483208355315E-2</v>
      </c>
      <c r="H61" s="112">
        <f t="shared" ca="1" si="54"/>
        <v>1.7592860727102019E-2</v>
      </c>
      <c r="I61" s="112">
        <f t="shared" ca="1" si="54"/>
        <v>1.4488238245848722E-2</v>
      </c>
      <c r="J61" s="112">
        <f t="shared" ca="1" si="54"/>
        <v>1.1383615764595425E-2</v>
      </c>
      <c r="K61" s="112">
        <f t="shared" ca="1" si="54"/>
        <v>8.2789932833421277E-3</v>
      </c>
      <c r="L61" s="112">
        <f t="shared" ca="1" si="54"/>
        <v>5.1743708020888296E-3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2.069748320835531E-3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0.14342789089485425</v>
      </c>
      <c r="D62" s="114">
        <f ca="1">MAX(0,IFERROR(VLOOKUP(MID(CELL("filename",$A$1),FIND("]",CELL("filename",$A$1))+1,255)&amp;$A62,_datainput!$A$1:$AE$345,4+D$1-1990,FALSE),0))</f>
        <v>0.14866602802422255</v>
      </c>
      <c r="E62" s="114">
        <f t="shared" ref="E62:F62" ca="1" si="65">D62-(D62-$G62)/($G$1-D$1)</f>
        <v>0.15756304124639567</v>
      </c>
      <c r="F62" s="114">
        <f t="shared" ca="1" si="65"/>
        <v>0.16646005446856876</v>
      </c>
      <c r="G62" s="111">
        <f ca="1">INDEX(OFFSET(_summary!$T$26,0,MATCH(MID(CELL("filename",$A$1),FIND("]",CELL("filename",$A$1))+1,255),_summary!$U$25:$AI$25,0),140,1),MATCH($A62,_summary!$U$26:$U$54,0))</f>
        <v>0.17535706769074189</v>
      </c>
      <c r="H62" s="112">
        <f t="shared" ca="1" si="54"/>
        <v>0.14905350753713059</v>
      </c>
      <c r="I62" s="112">
        <f t="shared" ca="1" si="54"/>
        <v>0.12274994738351931</v>
      </c>
      <c r="J62" s="112">
        <f t="shared" ca="1" si="54"/>
        <v>9.6446387229908032E-2</v>
      </c>
      <c r="K62" s="112">
        <f t="shared" ca="1" si="54"/>
        <v>7.0142827076296752E-2</v>
      </c>
      <c r="L62" s="112">
        <f t="shared" ca="1" si="54"/>
        <v>4.3839266922685471E-2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1.7535706769074184E-2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1.9827141692931182E-3</v>
      </c>
      <c r="D63" s="114">
        <f ca="1">MAX(0,IFERROR(VLOOKUP(MID(CELL("filename",$A$1),FIND("]",CELL("filename",$A$1))+1,255)&amp;$A63,_datainput!$A$1:$AE$345,4+D$1-1990,FALSE),0))</f>
        <v>2.5983900684977811E-3</v>
      </c>
      <c r="E63" s="114">
        <f t="shared" ref="E63:F63" ca="1" si="67">D63-(D63-$G63)/($G$1-D$1)</f>
        <v>2.8206816057467898E-3</v>
      </c>
      <c r="F63" s="114">
        <f t="shared" ca="1" si="67"/>
        <v>3.0429731429957984E-3</v>
      </c>
      <c r="G63" s="111">
        <f ca="1">INDEX(OFFSET(_summary!$T$26,0,MATCH(MID(CELL("filename",$A$1),FIND("]",CELL("filename",$A$1))+1,255),_summary!$U$25:$AI$25,0),140,1),MATCH($A63,_summary!$U$26:$U$54,0))</f>
        <v>3.2652646802448075E-3</v>
      </c>
      <c r="H63" s="112">
        <f t="shared" ca="1" si="54"/>
        <v>2.7754749782080861E-3</v>
      </c>
      <c r="I63" s="112">
        <f t="shared" ca="1" si="54"/>
        <v>2.2856852761713648E-3</v>
      </c>
      <c r="J63" s="112">
        <f t="shared" ca="1" si="54"/>
        <v>1.7958955741346437E-3</v>
      </c>
      <c r="K63" s="112">
        <f t="shared" ca="1" si="54"/>
        <v>1.3061058720979226E-3</v>
      </c>
      <c r="L63" s="112">
        <f t="shared" ca="1" si="54"/>
        <v>8.1631617006120165E-4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3.2652646802448066E-4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0.17903934283854919</v>
      </c>
      <c r="D65" s="114">
        <f ca="1">MAX(0,IFERROR(VLOOKUP(MID(CELL("filename",$A$1),FIND("]",CELL("filename",$A$1))+1,255)&amp;$A65,_datainput!$A$1:$AE$345,4+D$1-1990,FALSE),0))</f>
        <v>0.17988368127020532</v>
      </c>
      <c r="E65" s="114">
        <f t="shared" ref="E65:F65" ca="1" si="69">D65-(D65-$G65)/($G$1-D$1)</f>
        <v>0.18950005030704647</v>
      </c>
      <c r="F65" s="114">
        <f t="shared" ca="1" si="69"/>
        <v>0.19911641934388763</v>
      </c>
      <c r="G65" s="111">
        <f ca="1">INDEX(OFFSET(_summary!$T$26,0,MATCH(MID(CELL("filename",$A$1),FIND("]",CELL("filename",$A$1))+1,255),_summary!$U$25:$AI$25,0),140,1),MATCH($A65,_summary!$U$26:$U$54,0))</f>
        <v>0.20873278838072876</v>
      </c>
      <c r="H65" s="112">
        <f t="shared" ca="1" si="54"/>
        <v>0.17742287012361946</v>
      </c>
      <c r="I65" s="112">
        <f t="shared" ca="1" si="54"/>
        <v>0.14611295186651013</v>
      </c>
      <c r="J65" s="112">
        <f t="shared" ca="1" si="54"/>
        <v>0.11480303360940082</v>
      </c>
      <c r="K65" s="112">
        <f t="shared" ca="1" si="54"/>
        <v>8.3493115352291508E-2</v>
      </c>
      <c r="L65" s="112">
        <f t="shared" ca="1" si="54"/>
        <v>5.2183197095182189E-2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2.087327883807287E-2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4.9466172946507603E-5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70">D66-(D66-$G66)/($G$1-D$1)</f>
        <v>4.4754239381473918E-5</v>
      </c>
      <c r="F66" s="114">
        <f t="shared" ca="1" si="70"/>
        <v>8.9508478762947849E-5</v>
      </c>
      <c r="G66" s="111">
        <f ca="1">INDEX(OFFSET(_summary!$T$26,0,MATCH(MID(CELL("filename",$A$1),FIND("]",CELL("filename",$A$1))+1,255),_summary!$U$25:$AI$25,0),140,1),MATCH($A66,_summary!$U$26:$U$54,0))</f>
        <v>1.3426271814442176E-4</v>
      </c>
      <c r="H66" s="112">
        <f t="shared" ca="1" si="54"/>
        <v>1.1412331042275849E-4</v>
      </c>
      <c r="I66" s="112">
        <f t="shared" ca="1" si="54"/>
        <v>9.3983902701095227E-5</v>
      </c>
      <c r="J66" s="112">
        <f t="shared" ca="1" si="54"/>
        <v>7.384449497943196E-5</v>
      </c>
      <c r="K66" s="112">
        <f t="shared" ca="1" si="54"/>
        <v>5.37050872577687E-5</v>
      </c>
      <c r="L66" s="112">
        <f t="shared" ca="1" si="54"/>
        <v>3.356567953610544E-5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1.3426271814442173E-5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4.3410192360645236E-3</v>
      </c>
      <c r="D67" s="114">
        <f ca="1">MAX(0,IFERROR(VLOOKUP(MID(CELL("filename",$A$1),FIND("]",CELL("filename",$A$1))+1,255)&amp;$A67,_datainput!$A$1:$AE$345,4+D$1-1990,FALSE),0))</f>
        <v>4.6489023002370426E-3</v>
      </c>
      <c r="E67" s="114">
        <f t="shared" ref="E67:F67" ca="1" si="71">D67-(D67-$G67)/($G$1-D$1)</f>
        <v>1.0542395034663376E-2</v>
      </c>
      <c r="F67" s="114">
        <f t="shared" ca="1" si="71"/>
        <v>1.6435887769089712E-2</v>
      </c>
      <c r="G67" s="111">
        <f ca="1">INDEX(OFFSET(_summary!$T$26,0,MATCH(MID(CELL("filename",$A$1),FIND("]",CELL("filename",$A$1))+1,255),_summary!$U$25:$AI$25,0),140,1),MATCH($A67,_summary!$U$26:$U$54,0))</f>
        <v>2.2329380503516044E-2</v>
      </c>
      <c r="H67" s="112">
        <f t="shared" ref="H67:L82" ca="1" si="72">G67-5*(G67-$M67)/($M$1-G$1)</f>
        <v>1.8979973427988638E-2</v>
      </c>
      <c r="I67" s="112">
        <f t="shared" ca="1" si="72"/>
        <v>1.5630566352461232E-2</v>
      </c>
      <c r="J67" s="112">
        <f t="shared" ca="1" si="72"/>
        <v>1.2281159276933825E-2</v>
      </c>
      <c r="K67" s="112">
        <f t="shared" ca="1" si="72"/>
        <v>8.931752201406417E-3</v>
      </c>
      <c r="L67" s="112">
        <f t="shared" ca="1" si="72"/>
        <v>5.5823451258790102E-3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2.2329380503516038E-3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1.7437391730483471E-3</v>
      </c>
      <c r="D68" s="114">
        <f ca="1">MAX(0,IFERROR(VLOOKUP(MID(CELL("filename",$A$1),FIND("]",CELL("filename",$A$1))+1,255)&amp;$A68,_datainput!$A$1:$AE$345,4+D$1-1990,FALSE),0))</f>
        <v>1.4404899172635883E-3</v>
      </c>
      <c r="E68" s="114">
        <f t="shared" ref="E68:F68" ca="1" si="73">D68-(D68-$G68)/($G$1-D$1)</f>
        <v>1.6874539754387784E-3</v>
      </c>
      <c r="F68" s="114">
        <f t="shared" ca="1" si="73"/>
        <v>1.9344180336139686E-3</v>
      </c>
      <c r="G68" s="111">
        <f ca="1">INDEX(OFFSET(_summary!$T$26,0,MATCH(MID(CELL("filename",$A$1),FIND("]",CELL("filename",$A$1))+1,255),_summary!$U$25:$AI$25,0),140,1),MATCH($A68,_summary!$U$26:$U$54,0))</f>
        <v>2.1813820917891587E-3</v>
      </c>
      <c r="H68" s="112">
        <f t="shared" ca="1" si="72"/>
        <v>1.854174778020785E-3</v>
      </c>
      <c r="I68" s="112">
        <f t="shared" ca="1" si="72"/>
        <v>1.5269674642524112E-3</v>
      </c>
      <c r="J68" s="112">
        <f t="shared" ca="1" si="72"/>
        <v>1.1997601504840374E-3</v>
      </c>
      <c r="K68" s="112">
        <f t="shared" ca="1" si="72"/>
        <v>8.7255283671566351E-4</v>
      </c>
      <c r="L68" s="112">
        <f t="shared" ca="1" si="72"/>
        <v>5.4534552294728967E-4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2.1813820917891582E-4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1.4307609826286587E-3</v>
      </c>
      <c r="D69" s="114">
        <f ca="1">MAX(0,IFERROR(VLOOKUP(MID(CELL("filename",$A$1),FIND("]",CELL("filename",$A$1))+1,255)&amp;$A69,_datainput!$A$1:$AE$345,4+D$1-1990,FALSE),0))</f>
        <v>1.3595952015085977E-3</v>
      </c>
      <c r="E69" s="114">
        <f t="shared" ref="E69:F69" ca="1" si="74">D69-(D69-$G69)/($G$1-D$1)</f>
        <v>1.4325122761574701E-3</v>
      </c>
      <c r="F69" s="114">
        <f t="shared" ca="1" si="74"/>
        <v>1.5054293508063427E-3</v>
      </c>
      <c r="G69" s="111">
        <f ca="1">INDEX(OFFSET(_summary!$T$26,0,MATCH(MID(CELL("filename",$A$1),FIND("]",CELL("filename",$A$1))+1,255),_summary!$U$25:$AI$25,0),140,1),MATCH($A69,_summary!$U$26:$U$54,0))</f>
        <v>1.5783464254552151E-3</v>
      </c>
      <c r="H69" s="112">
        <f t="shared" ca="1" si="72"/>
        <v>1.3415944616369329E-3</v>
      </c>
      <c r="I69" s="112">
        <f t="shared" ca="1" si="72"/>
        <v>1.1048424978186506E-3</v>
      </c>
      <c r="J69" s="112">
        <f t="shared" ca="1" si="72"/>
        <v>8.6809053400036841E-4</v>
      </c>
      <c r="K69" s="112">
        <f t="shared" ca="1" si="72"/>
        <v>6.3133857018208607E-4</v>
      </c>
      <c r="L69" s="112">
        <f t="shared" ca="1" si="72"/>
        <v>3.9458660636380378E-4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1.5783464254552149E-4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1.2888799979782824E-2</v>
      </c>
      <c r="D70" s="114">
        <f ca="1">MAX(0,IFERROR(VLOOKUP(MID(CELL("filename",$A$1),FIND("]",CELL("filename",$A$1))+1,255)&amp;$A70,_datainput!$A$1:$AE$345,4+D$1-1990,FALSE),0))</f>
        <v>1.2368697539432828E-2</v>
      </c>
      <c r="E70" s="114">
        <f t="shared" ref="E70:F70" ca="1" si="75">D70-(D70-$G70)/($G$1-D$1)</f>
        <v>1.3505914884503914E-2</v>
      </c>
      <c r="F70" s="114">
        <f t="shared" ca="1" si="75"/>
        <v>1.4643132229575001E-2</v>
      </c>
      <c r="G70" s="111">
        <f ca="1">INDEX(OFFSET(_summary!$T$26,0,MATCH(MID(CELL("filename",$A$1),FIND("]",CELL("filename",$A$1))+1,255),_summary!$U$25:$AI$25,0),140,1),MATCH($A70,_summary!$U$26:$U$54,0))</f>
        <v>1.5780349574646087E-2</v>
      </c>
      <c r="H70" s="112">
        <f t="shared" ca="1" si="72"/>
        <v>1.3413297138449173E-2</v>
      </c>
      <c r="I70" s="112">
        <f t="shared" ca="1" si="72"/>
        <v>1.104624470225226E-2</v>
      </c>
      <c r="J70" s="112">
        <f t="shared" ca="1" si="72"/>
        <v>8.6791922660553467E-3</v>
      </c>
      <c r="K70" s="112">
        <f t="shared" ca="1" si="72"/>
        <v>6.3121398298584333E-3</v>
      </c>
      <c r="L70" s="112">
        <f t="shared" ca="1" si="72"/>
        <v>3.9450873936615208E-3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1.5780349574646083E-3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4.5642890083279783E-4</v>
      </c>
      <c r="D71" s="114">
        <f ca="1">MAX(0,IFERROR(VLOOKUP(MID(CELL("filename",$A$1),FIND("]",CELL("filename",$A$1))+1,255)&amp;$A71,_datainput!$A$1:$AE$345,4+D$1-1990,FALSE),0))</f>
        <v>1.0137447372556166E-3</v>
      </c>
      <c r="E71" s="114">
        <f t="shared" ref="E71:F71" ca="1" si="76">D71-(D71-$G71)/($G$1-D$1)</f>
        <v>7.5705307587176952E-4</v>
      </c>
      <c r="F71" s="114">
        <f t="shared" ca="1" si="76"/>
        <v>5.0036141448792245E-4</v>
      </c>
      <c r="G71" s="111">
        <f ca="1">INDEX(OFFSET(_summary!$T$26,0,MATCH(MID(CELL("filename",$A$1),FIND("]",CELL("filename",$A$1))+1,255),_summary!$U$25:$AI$25,0),140,1),MATCH($A71,_summary!$U$26:$U$54,0))</f>
        <v>2.4366975310407529E-4</v>
      </c>
      <c r="H71" s="112">
        <f t="shared" ca="1" si="72"/>
        <v>2.07119290138464E-4</v>
      </c>
      <c r="I71" s="112">
        <f t="shared" ca="1" si="72"/>
        <v>1.7056882717285271E-4</v>
      </c>
      <c r="J71" s="112">
        <f t="shared" ca="1" si="72"/>
        <v>1.3401836420724142E-4</v>
      </c>
      <c r="K71" s="112">
        <f t="shared" ca="1" si="72"/>
        <v>9.7467901241630133E-5</v>
      </c>
      <c r="L71" s="112">
        <f t="shared" ca="1" si="72"/>
        <v>6.091743827601883E-5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2.4366975310407523E-5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2.7337536607305053E-2</v>
      </c>
      <c r="D72" s="114">
        <f ca="1">MAX(0,IFERROR(VLOOKUP(MID(CELL("filename",$A$1),FIND("]",CELL("filename",$A$1))+1,255)&amp;$A72,_datainput!$A$1:$AE$345,4+D$1-1990,FALSE),0))</f>
        <v>3.1576615403240034E-2</v>
      </c>
      <c r="E72" s="114">
        <f t="shared" ref="E72:F72" ca="1" si="77">D72-(D72-$G72)/($G$1-D$1)</f>
        <v>3.1227498641006227E-2</v>
      </c>
      <c r="F72" s="114">
        <f t="shared" ca="1" si="77"/>
        <v>3.0878381878772419E-2</v>
      </c>
      <c r="G72" s="111">
        <f ca="1">INDEX(OFFSET(_summary!$T$26,0,MATCH(MID(CELL("filename",$A$1),FIND("]",CELL("filename",$A$1))+1,255),_summary!$U$25:$AI$25,0),140,1),MATCH($A72,_summary!$U$26:$U$54,0))</f>
        <v>3.0529265116538608E-2</v>
      </c>
      <c r="H72" s="112">
        <f t="shared" ca="1" si="72"/>
        <v>2.5949875349057818E-2</v>
      </c>
      <c r="I72" s="112">
        <f t="shared" ca="1" si="72"/>
        <v>2.1370485581577028E-2</v>
      </c>
      <c r="J72" s="112">
        <f t="shared" ca="1" si="72"/>
        <v>1.6791095814096234E-2</v>
      </c>
      <c r="K72" s="112">
        <f t="shared" ca="1" si="72"/>
        <v>1.2211706046615443E-2</v>
      </c>
      <c r="L72" s="112">
        <f t="shared" ca="1" si="72"/>
        <v>7.6323162791346513E-3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3.05292651165386E-3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0.18408321360898058</v>
      </c>
      <c r="D73" s="114">
        <f ca="1">MAX(0,IFERROR(VLOOKUP(MID(CELL("filename",$A$1),FIND("]",CELL("filename",$A$1))+1,255)&amp;$A73,_datainput!$A$1:$AE$345,4+D$1-1990,FALSE),0))</f>
        <v>0.17162579861588317</v>
      </c>
      <c r="E73" s="114">
        <f t="shared" ref="E73:F73" ca="1" si="78">D73-(D73-$G73)/($G$1-D$1)</f>
        <v>0.19342740243340403</v>
      </c>
      <c r="F73" s="114">
        <f t="shared" ca="1" si="78"/>
        <v>0.21522900625092489</v>
      </c>
      <c r="G73" s="111">
        <f ca="1">INDEX(OFFSET(_summary!$T$26,0,MATCH(MID(CELL("filename",$A$1),FIND("]",CELL("filename",$A$1))+1,255),_summary!$U$25:$AI$25,0),140,1),MATCH($A73,_summary!$U$26:$U$54,0))</f>
        <v>0.23703061006844578</v>
      </c>
      <c r="H73" s="112">
        <f t="shared" ca="1" si="72"/>
        <v>0.20147601855817893</v>
      </c>
      <c r="I73" s="112">
        <f t="shared" ca="1" si="72"/>
        <v>0.16592142704791205</v>
      </c>
      <c r="J73" s="112">
        <f t="shared" ca="1" si="72"/>
        <v>0.13036683553764516</v>
      </c>
      <c r="K73" s="112">
        <f t="shared" ca="1" si="72"/>
        <v>9.4812244027378312E-2</v>
      </c>
      <c r="L73" s="112">
        <f t="shared" ca="1" si="72"/>
        <v>5.9257652517111445E-2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2.3703061006844571E-2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9">D74-(D74-$G74)/($G$1-D$1)</f>
        <v>0</v>
      </c>
      <c r="F74" s="114">
        <f t="shared" ca="1" si="79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0</v>
      </c>
      <c r="I74" s="112">
        <f t="shared" ca="1" si="72"/>
        <v>0</v>
      </c>
      <c r="J74" s="112">
        <f t="shared" ca="1" si="72"/>
        <v>0</v>
      </c>
      <c r="K74" s="112">
        <f t="shared" ca="1" si="72"/>
        <v>0</v>
      </c>
      <c r="L74" s="112">
        <f t="shared" ca="1" si="72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1.9868407911932916E-2</v>
      </c>
      <c r="D75" s="114">
        <f ca="1">MAX(0,IFERROR(VLOOKUP(MID(CELL("filename",$A$1),FIND("]",CELL("filename",$A$1))+1,255)&amp;$A75,_datainput!$A$1:$AE$345,4+D$1-1990,FALSE),0))</f>
        <v>1.4861751362534741E-2</v>
      </c>
      <c r="E75" s="114">
        <f t="shared" ref="E75:F75" ca="1" si="80">D75-(D75-$G75)/($G$1-D$1)</f>
        <v>1.5765389478420835E-2</v>
      </c>
      <c r="F75" s="114">
        <f t="shared" ca="1" si="80"/>
        <v>1.6669027594306926E-2</v>
      </c>
      <c r="G75" s="111">
        <f ca="1">INDEX(OFFSET(_summary!$T$26,0,MATCH(MID(CELL("filename",$A$1),FIND("]",CELL("filename",$A$1))+1,255),_summary!$U$25:$AI$25,0),140,1),MATCH($A75,_summary!$U$26:$U$54,0))</f>
        <v>1.757266571019302E-2</v>
      </c>
      <c r="H75" s="112">
        <f t="shared" ca="1" si="72"/>
        <v>1.4936765853664068E-2</v>
      </c>
      <c r="I75" s="112">
        <f t="shared" ca="1" si="72"/>
        <v>1.2300865997135115E-2</v>
      </c>
      <c r="J75" s="112">
        <f t="shared" ca="1" si="72"/>
        <v>9.6649661406061627E-3</v>
      </c>
      <c r="K75" s="112">
        <f t="shared" ca="1" si="72"/>
        <v>7.0290662840772084E-3</v>
      </c>
      <c r="L75" s="112">
        <f t="shared" ca="1" si="72"/>
        <v>4.393166427548255E-3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1.7572665710193017E-3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7.4140094258080269E-2</v>
      </c>
      <c r="D76" s="114">
        <f ca="1">MAX(0,IFERROR(VLOOKUP(MID(CELL("filename",$A$1),FIND("]",CELL("filename",$A$1))+1,255)&amp;$A76,_datainput!$A$1:$AE$345,4+D$1-1990,FALSE),0))</f>
        <v>8.3239964317883927E-2</v>
      </c>
      <c r="E76" s="114">
        <f t="shared" ref="E76:F76" ca="1" si="81">D76-(D76-$G76)/($G$1-D$1)</f>
        <v>8.6618813161542768E-2</v>
      </c>
      <c r="F76" s="114">
        <f t="shared" ca="1" si="81"/>
        <v>8.9997662005201609E-2</v>
      </c>
      <c r="G76" s="111">
        <f ca="1">INDEX(OFFSET(_summary!$T$26,0,MATCH(MID(CELL("filename",$A$1),FIND("]",CELL("filename",$A$1))+1,255),_summary!$U$25:$AI$25,0),140,1),MATCH($A76,_summary!$U$26:$U$54,0))</f>
        <v>9.337651084886045E-2</v>
      </c>
      <c r="H76" s="112">
        <f t="shared" ca="1" si="72"/>
        <v>7.9370034221531383E-2</v>
      </c>
      <c r="I76" s="112">
        <f t="shared" ca="1" si="72"/>
        <v>6.5363557594202315E-2</v>
      </c>
      <c r="J76" s="112">
        <f t="shared" ca="1" si="72"/>
        <v>5.1357080966873248E-2</v>
      </c>
      <c r="K76" s="112">
        <f t="shared" ca="1" si="72"/>
        <v>3.735060433954418E-2</v>
      </c>
      <c r="L76" s="112">
        <f t="shared" ca="1" si="72"/>
        <v>2.3344127712215113E-2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9.3376510848860433E-3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1.4521381190126254E-3</v>
      </c>
      <c r="D77" s="114">
        <f ca="1">MAX(0,IFERROR(VLOOKUP(MID(CELL("filename",$A$1),FIND("]",CELL("filename",$A$1))+1,255)&amp;$A77,_datainput!$A$1:$AE$345,4+D$1-1990,FALSE),0))</f>
        <v>9.4602181810524741E-4</v>
      </c>
      <c r="E77" s="114">
        <f t="shared" ref="E77:F77" ca="1" si="82">D77-(D77-$G77)/($G$1-D$1)</f>
        <v>1.181101575024653E-3</v>
      </c>
      <c r="F77" s="114">
        <f t="shared" ca="1" si="82"/>
        <v>1.4161813319440585E-3</v>
      </c>
      <c r="G77" s="111">
        <f ca="1">INDEX(OFFSET(_summary!$T$26,0,MATCH(MID(CELL("filename",$A$1),FIND("]",CELL("filename",$A$1))+1,255),_summary!$U$25:$AI$25,0),140,1),MATCH($A77,_summary!$U$26:$U$54,0))</f>
        <v>1.6512610888634641E-3</v>
      </c>
      <c r="H77" s="112">
        <f t="shared" ca="1" si="72"/>
        <v>1.4035719255339446E-3</v>
      </c>
      <c r="I77" s="112">
        <f t="shared" ca="1" si="72"/>
        <v>1.155882762204425E-3</v>
      </c>
      <c r="J77" s="112">
        <f t="shared" ca="1" si="72"/>
        <v>9.0819359887490535E-4</v>
      </c>
      <c r="K77" s="112">
        <f t="shared" ca="1" si="72"/>
        <v>6.6050443554538569E-4</v>
      </c>
      <c r="L77" s="112">
        <f t="shared" ca="1" si="72"/>
        <v>4.1281527221586603E-4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1.6512610888634637E-4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3">D78-(D78-$G78)/($G$1-D$1)</f>
        <v>0</v>
      </c>
      <c r="F78" s="114">
        <f t="shared" ca="1" si="83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0</v>
      </c>
      <c r="I78" s="112">
        <f t="shared" ca="1" si="72"/>
        <v>0</v>
      </c>
      <c r="J78" s="112">
        <f t="shared" ca="1" si="72"/>
        <v>0</v>
      </c>
      <c r="K78" s="112">
        <f t="shared" ca="1" si="72"/>
        <v>0</v>
      </c>
      <c r="L78" s="112">
        <f t="shared" ca="1" si="72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1.9588518569816683E-4</v>
      </c>
      <c r="D79" s="114">
        <f ca="1">MAX(0,IFERROR(VLOOKUP(MID(CELL("filename",$A$1),FIND("]",CELL("filename",$A$1))+1,255)&amp;$A79,_datainput!$A$1:$AE$345,4+D$1-1990,FALSE),0))</f>
        <v>2.0969754705120385E-4</v>
      </c>
      <c r="E79" s="114">
        <f t="shared" ref="E79:F79" ca="1" si="84">D79-(D79-$G79)/($G$1-D$1)</f>
        <v>1.850682742088214E-4</v>
      </c>
      <c r="F79" s="114">
        <f t="shared" ca="1" si="84"/>
        <v>1.6043900136643893E-4</v>
      </c>
      <c r="G79" s="111">
        <f ca="1">INDEX(OFFSET(_summary!$T$26,0,MATCH(MID(CELL("filename",$A$1),FIND("]",CELL("filename",$A$1))+1,255),_summary!$U$25:$AI$25,0),140,1),MATCH($A79,_summary!$U$26:$U$54,0))</f>
        <v>1.3580972852405648E-4</v>
      </c>
      <c r="H79" s="112">
        <f t="shared" ca="1" si="72"/>
        <v>1.1543826924544801E-4</v>
      </c>
      <c r="I79" s="112">
        <f t="shared" ca="1" si="72"/>
        <v>9.5066809966839544E-5</v>
      </c>
      <c r="J79" s="112">
        <f t="shared" ca="1" si="72"/>
        <v>7.4695350688231074E-5</v>
      </c>
      <c r="K79" s="112">
        <f t="shared" ca="1" si="72"/>
        <v>5.4323891409622605E-5</v>
      </c>
      <c r="L79" s="112">
        <f t="shared" ca="1" si="72"/>
        <v>3.3952432131014121E-5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1.3580972852405646E-5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0.50717855333361939</v>
      </c>
      <c r="D80" s="114">
        <f ca="1">MAX(0,IFERROR(VLOOKUP(MID(CELL("filename",$A$1),FIND("]",CELL("filename",$A$1))+1,255)&amp;$A80,_datainput!$A$1:$AE$345,4+D$1-1990,FALSE),0))</f>
        <v>0.50203240019345818</v>
      </c>
      <c r="E80" s="114">
        <f t="shared" ref="E80:F80" ca="1" si="85">D80-(D80-$G80)/($G$1-D$1)</f>
        <v>0.50665579285419893</v>
      </c>
      <c r="F80" s="114">
        <f t="shared" ca="1" si="85"/>
        <v>0.51127918551493967</v>
      </c>
      <c r="G80" s="111">
        <f ca="1">INDEX(OFFSET(_summary!$T$26,0,MATCH(MID(CELL("filename",$A$1),FIND("]",CELL("filename",$A$1))+1,255),_summary!$U$25:$AI$25,0),140,1),MATCH($A80,_summary!$U$26:$U$54,0))</f>
        <v>0.51590257817568042</v>
      </c>
      <c r="H80" s="112">
        <f t="shared" ca="1" si="72"/>
        <v>0.43851719144932833</v>
      </c>
      <c r="I80" s="112">
        <f t="shared" ca="1" si="72"/>
        <v>0.36113180472297629</v>
      </c>
      <c r="J80" s="112">
        <f t="shared" ca="1" si="72"/>
        <v>0.28374641799662426</v>
      </c>
      <c r="K80" s="112">
        <f t="shared" ca="1" si="72"/>
        <v>0.20636103127027217</v>
      </c>
      <c r="L80" s="112">
        <f t="shared" ca="1" si="72"/>
        <v>0.1289756445439201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5.1590257817568028E-2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0</v>
      </c>
      <c r="I81" s="112">
        <f t="shared" ca="1" si="72"/>
        <v>0</v>
      </c>
      <c r="J81" s="112">
        <f t="shared" ca="1" si="72"/>
        <v>0</v>
      </c>
      <c r="K81" s="112">
        <f t="shared" ca="1" si="72"/>
        <v>0</v>
      </c>
      <c r="L81" s="112">
        <f t="shared" ca="1" si="72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1.4999556211896305E-2</v>
      </c>
      <c r="D82" s="114">
        <f ca="1">MAX(0,IFERROR(VLOOKUP(MID(CELL("filename",$A$1),FIND("]",CELL("filename",$A$1))+1,255)&amp;$A82,_datainput!$A$1:$AE$345,4+D$1-1990,FALSE),0))</f>
        <v>9.9706157636565932E-3</v>
      </c>
      <c r="E82" s="114">
        <f t="shared" ref="E82:F82" ca="1" si="87">D82-(D82-$G82)/($G$1-D$1)</f>
        <v>8.5810206810452826E-3</v>
      </c>
      <c r="F82" s="114">
        <f t="shared" ca="1" si="87"/>
        <v>7.1914255984339721E-3</v>
      </c>
      <c r="G82" s="111">
        <f ca="1">INDEX(OFFSET(_summary!$T$26,0,MATCH(MID(CELL("filename",$A$1),FIND("]",CELL("filename",$A$1))+1,255),_summary!$U$25:$AI$25,0),140,1),MATCH($A82,_summary!$U$26:$U$54,0))</f>
        <v>5.8018305158226624E-3</v>
      </c>
      <c r="H82" s="112">
        <f t="shared" ca="1" si="72"/>
        <v>4.9315559384492634E-3</v>
      </c>
      <c r="I82" s="112">
        <f t="shared" ca="1" si="72"/>
        <v>4.0612813610758636E-3</v>
      </c>
      <c r="J82" s="112">
        <f t="shared" ca="1" si="72"/>
        <v>3.1910067837024642E-3</v>
      </c>
      <c r="K82" s="112">
        <f t="shared" ca="1" si="72"/>
        <v>2.3207322063290648E-3</v>
      </c>
      <c r="L82" s="112">
        <f t="shared" ca="1" si="72"/>
        <v>1.4504576289556654E-3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5.8018305158226609E-4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3.5078634600431882E-2</v>
      </c>
      <c r="D83" s="114">
        <f ca="1">MAX(0,IFERROR(VLOOKUP(MID(CELL("filename",$A$1),FIND("]",CELL("filename",$A$1))+1,255)&amp;$A83,_datainput!$A$1:$AE$345,4+D$1-1990,FALSE),0))</f>
        <v>3.8373698137607049E-2</v>
      </c>
      <c r="E83" s="114">
        <f t="shared" ref="E83:F83" ca="1" si="88">D83-(D83-$G83)/($G$1-D$1)</f>
        <v>3.4513771745407901E-2</v>
      </c>
      <c r="F83" s="114">
        <f t="shared" ca="1" si="88"/>
        <v>3.0653845353208756E-2</v>
      </c>
      <c r="G83" s="111">
        <f ca="1">INDEX(OFFSET(_summary!$T$26,0,MATCH(MID(CELL("filename",$A$1),FIND("]",CELL("filename",$A$1))+1,255),_summary!$U$25:$AI$25,0),140,1),MATCH($A83,_summary!$U$26:$U$54,0))</f>
        <v>2.6793918961009612E-2</v>
      </c>
      <c r="H83" s="112">
        <f t="shared" ref="H83:L98" ca="1" si="89">G83-5*(G83-$M83)/($M$1-G$1)</f>
        <v>2.2774831116858171E-2</v>
      </c>
      <c r="I83" s="112">
        <f t="shared" ca="1" si="89"/>
        <v>1.8755743272706731E-2</v>
      </c>
      <c r="J83" s="112">
        <f t="shared" ca="1" si="89"/>
        <v>1.4736655428555288E-2</v>
      </c>
      <c r="K83" s="112">
        <f t="shared" ca="1" si="89"/>
        <v>1.0717567584403846E-2</v>
      </c>
      <c r="L83" s="112">
        <f t="shared" ca="1" si="89"/>
        <v>6.698479740252403E-3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2.6793918961009605E-3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9.6402876538940284E-5</v>
      </c>
      <c r="E84" s="114">
        <f t="shared" ref="E84:F84" ca="1" si="90">D84-(D84-$G84)/($G$1-D$1)</f>
        <v>2.9472444732579805E-4</v>
      </c>
      <c r="F84" s="114">
        <f t="shared" ca="1" si="90"/>
        <v>4.9304601811265571E-4</v>
      </c>
      <c r="G84" s="111">
        <f ca="1">INDEX(OFFSET(_summary!$T$26,0,MATCH(MID(CELL("filename",$A$1),FIND("]",CELL("filename",$A$1))+1,255),_summary!$U$25:$AI$25,0),140,1),MATCH($A84,_summary!$U$26:$U$54,0))</f>
        <v>6.9136758889951349E-4</v>
      </c>
      <c r="H84" s="112">
        <f t="shared" ca="1" si="89"/>
        <v>5.8766245056458648E-4</v>
      </c>
      <c r="I84" s="112">
        <f t="shared" ca="1" si="89"/>
        <v>4.8395731222965947E-4</v>
      </c>
      <c r="J84" s="112">
        <f t="shared" ca="1" si="89"/>
        <v>3.8025217389473247E-4</v>
      </c>
      <c r="K84" s="112">
        <f t="shared" ca="1" si="89"/>
        <v>2.7654703555980541E-4</v>
      </c>
      <c r="L84" s="112">
        <f t="shared" ca="1" si="89"/>
        <v>1.7284189722487837E-4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6.9136758889951338E-5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8.4994118508962026E-3</v>
      </c>
      <c r="D85" s="114">
        <f ca="1">MAX(0,IFERROR(VLOOKUP(MID(CELL("filename",$A$1),FIND("]",CELL("filename",$A$1))+1,255)&amp;$A85,_datainput!$A$1:$AE$345,4+D$1-1990,FALSE),0))</f>
        <v>8.4107792595547494E-3</v>
      </c>
      <c r="E85" s="114">
        <f t="shared" ref="E85:F85" ca="1" si="91">D85-(D85-$G85)/($G$1-D$1)</f>
        <v>9.1822553886638202E-3</v>
      </c>
      <c r="F85" s="114">
        <f t="shared" ca="1" si="91"/>
        <v>9.9537315177728909E-3</v>
      </c>
      <c r="G85" s="111">
        <f ca="1">INDEX(OFFSET(_summary!$T$26,0,MATCH(MID(CELL("filename",$A$1),FIND("]",CELL("filename",$A$1))+1,255),_summary!$U$25:$AI$25,0),140,1),MATCH($A85,_summary!$U$26:$U$54,0))</f>
        <v>1.0725207646881962E-2</v>
      </c>
      <c r="H85" s="112">
        <f t="shared" ca="1" si="89"/>
        <v>9.1164264998496673E-3</v>
      </c>
      <c r="I85" s="112">
        <f t="shared" ca="1" si="89"/>
        <v>7.5076453528173728E-3</v>
      </c>
      <c r="J85" s="112">
        <f t="shared" ca="1" si="89"/>
        <v>5.8988642057850784E-3</v>
      </c>
      <c r="K85" s="112">
        <f t="shared" ca="1" si="89"/>
        <v>4.290083058752784E-3</v>
      </c>
      <c r="L85" s="112">
        <f t="shared" ca="1" si="89"/>
        <v>2.68130191172049E-3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1.072520764688196E-3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0</v>
      </c>
      <c r="I86" s="112">
        <f t="shared" ca="1" si="89"/>
        <v>0</v>
      </c>
      <c r="J86" s="112">
        <f t="shared" ca="1" si="89"/>
        <v>0</v>
      </c>
      <c r="K86" s="112">
        <f t="shared" ca="1" si="89"/>
        <v>0</v>
      </c>
      <c r="L86" s="112">
        <f t="shared" ca="1" si="89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5.0212163714891892E-4</v>
      </c>
      <c r="F87" s="114">
        <f t="shared" ca="1" si="93"/>
        <v>1.0042432742978381E-3</v>
      </c>
      <c r="G87" s="111">
        <f ca="1">INDEX(OFFSET(_summary!$T$26,0,MATCH(MID(CELL("filename",$A$1),FIND("]",CELL("filename",$A$1))+1,255),_summary!$U$25:$AI$25,0),140,1),MATCH($A87,_summary!$U$26:$U$54,0))</f>
        <v>1.5063649114467569E-3</v>
      </c>
      <c r="H87" s="112">
        <f t="shared" ca="1" si="89"/>
        <v>1.2804101747297433E-3</v>
      </c>
      <c r="I87" s="112">
        <f t="shared" ca="1" si="89"/>
        <v>1.0544554380127298E-3</v>
      </c>
      <c r="J87" s="112">
        <f t="shared" ca="1" si="89"/>
        <v>8.2850070129571619E-4</v>
      </c>
      <c r="K87" s="112">
        <f t="shared" ca="1" si="89"/>
        <v>6.0254596457870273E-4</v>
      </c>
      <c r="L87" s="112">
        <f t="shared" ca="1" si="89"/>
        <v>3.7659122786168922E-4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1.5063649114467566E-4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7.3423173682409899E-3</v>
      </c>
      <c r="F88" s="114">
        <f t="shared" ca="1" si="94"/>
        <v>1.4684634736481978E-2</v>
      </c>
      <c r="G88" s="111">
        <f ca="1">INDEX(OFFSET(_summary!$T$26,0,MATCH(MID(CELL("filename",$A$1),FIND("]",CELL("filename",$A$1))+1,255),_summary!$U$25:$AI$25,0),140,1),MATCH($A88,_summary!$U$26:$U$54,0))</f>
        <v>2.2026952104722969E-2</v>
      </c>
      <c r="H88" s="112">
        <f t="shared" ca="1" si="89"/>
        <v>1.8722909289014524E-2</v>
      </c>
      <c r="I88" s="112">
        <f t="shared" ca="1" si="89"/>
        <v>1.5418866473306078E-2</v>
      </c>
      <c r="J88" s="112">
        <f t="shared" ca="1" si="89"/>
        <v>1.2114823657597633E-2</v>
      </c>
      <c r="K88" s="112">
        <f t="shared" ca="1" si="89"/>
        <v>8.8107808418891875E-3</v>
      </c>
      <c r="L88" s="112">
        <f t="shared" ca="1" si="89"/>
        <v>5.5067380261807422E-3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2.2026952104722964E-3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4.3705409925435526E-3</v>
      </c>
      <c r="D89" s="114">
        <f ca="1">MAX(0,IFERROR(VLOOKUP(MID(CELL("filename",$A$1),FIND("]",CELL("filename",$A$1))+1,255)&amp;$A89,_datainput!$A$1:$AE$345,4+D$1-1990,FALSE),0))</f>
        <v>4.3519660436776688E-3</v>
      </c>
      <c r="E89" s="114">
        <f t="shared" ref="E89:F89" ca="1" si="95">D89-(D89-$G89)/($G$1-D$1)</f>
        <v>4.920147034596617E-3</v>
      </c>
      <c r="F89" s="114">
        <f t="shared" ca="1" si="95"/>
        <v>5.4883280255155643E-3</v>
      </c>
      <c r="G89" s="111">
        <f ca="1">INDEX(OFFSET(_summary!$T$26,0,MATCH(MID(CELL("filename",$A$1),FIND("]",CELL("filename",$A$1))+1,255),_summary!$U$25:$AI$25,0),140,1),MATCH($A89,_summary!$U$26:$U$54,0))</f>
        <v>6.0565090164345125E-3</v>
      </c>
      <c r="H89" s="112">
        <f t="shared" ca="1" si="89"/>
        <v>5.0975617554990483E-3</v>
      </c>
      <c r="I89" s="112">
        <f t="shared" ca="1" si="89"/>
        <v>4.1386144945635842E-3</v>
      </c>
      <c r="J89" s="112">
        <f t="shared" ca="1" si="89"/>
        <v>3.1796672336281196E-3</v>
      </c>
      <c r="K89" s="112">
        <f t="shared" ca="1" si="89"/>
        <v>2.2207199726926551E-3</v>
      </c>
      <c r="L89" s="112">
        <f t="shared" ca="1" si="89"/>
        <v>1.2617727117571905E-3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3.0282545082172587E-4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1.6053046045573467E-2</v>
      </c>
      <c r="D90" s="114">
        <f ca="1">MAX(0,IFERROR(VLOOKUP(MID(CELL("filename",$A$1),FIND("]",CELL("filename",$A$1))+1,255)&amp;$A90,_datainput!$A$1:$AE$345,4+D$1-1990,FALSE),0))</f>
        <v>1.5498778204009562E-2</v>
      </c>
      <c r="E90" s="114">
        <f t="shared" ref="E90:F90" ca="1" si="96">D90-(D90-$G90)/($G$1-D$1)</f>
        <v>1.7231679872124813E-2</v>
      </c>
      <c r="F90" s="114">
        <f t="shared" ca="1" si="96"/>
        <v>1.8964581540240062E-2</v>
      </c>
      <c r="G90" s="111">
        <f ca="1">INDEX(OFFSET(_summary!$T$26,0,MATCH(MID(CELL("filename",$A$1),FIND("]",CELL("filename",$A$1))+1,255),_summary!$U$25:$AI$25,0),140,1),MATCH($A90,_summary!$U$26:$U$54,0))</f>
        <v>2.0697483208355315E-2</v>
      </c>
      <c r="H90" s="112">
        <f t="shared" ca="1" si="89"/>
        <v>1.7420381700365722E-2</v>
      </c>
      <c r="I90" s="112">
        <f t="shared" ca="1" si="89"/>
        <v>1.4143280192376132E-2</v>
      </c>
      <c r="J90" s="112">
        <f t="shared" ca="1" si="89"/>
        <v>1.0866178684386541E-2</v>
      </c>
      <c r="K90" s="112">
        <f t="shared" ca="1" si="89"/>
        <v>7.5890771763969505E-3</v>
      </c>
      <c r="L90" s="112">
        <f t="shared" ca="1" si="89"/>
        <v>4.311975668407359E-3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1.0348741604177666E-3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0.14342789089485425</v>
      </c>
      <c r="D91" s="114">
        <f ca="1">MAX(0,IFERROR(VLOOKUP(MID(CELL("filename",$A$1),FIND("]",CELL("filename",$A$1))+1,255)&amp;$A91,_datainput!$A$1:$AE$345,4+D$1-1990,FALSE),0))</f>
        <v>0.14866602802422255</v>
      </c>
      <c r="E91" s="114">
        <f t="shared" ref="E91:F91" ca="1" si="97">D91-(D91-$G91)/($G$1-D$1)</f>
        <v>0.15756304124639567</v>
      </c>
      <c r="F91" s="114">
        <f t="shared" ca="1" si="97"/>
        <v>0.16646005446856876</v>
      </c>
      <c r="G91" s="111">
        <f ca="1">INDEX(OFFSET(_summary!$T$26,0,MATCH(MID(CELL("filename",$A$1),FIND("]",CELL("filename",$A$1))+1,255),_summary!$U$25:$AI$25,0),140,1),MATCH($A91,_summary!$U$26:$U$54,0))</f>
        <v>0.17535706769074189</v>
      </c>
      <c r="H91" s="112">
        <f t="shared" ca="1" si="89"/>
        <v>0.14759219863970777</v>
      </c>
      <c r="I91" s="112">
        <f t="shared" ca="1" si="89"/>
        <v>0.11982732958867363</v>
      </c>
      <c r="J91" s="112">
        <f t="shared" ca="1" si="89"/>
        <v>9.2062460537639501E-2</v>
      </c>
      <c r="K91" s="112">
        <f t="shared" ca="1" si="89"/>
        <v>6.4297591486605368E-2</v>
      </c>
      <c r="L91" s="112">
        <f t="shared" ca="1" si="89"/>
        <v>3.6532722435571235E-2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8.7678533845371026E-3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1.9827141692931182E-3</v>
      </c>
      <c r="D92" s="114">
        <f ca="1">MAX(0,IFERROR(VLOOKUP(MID(CELL("filename",$A$1),FIND("]",CELL("filename",$A$1))+1,255)&amp;$A92,_datainput!$A$1:$AE$345,4+D$1-1990,FALSE),0))</f>
        <v>2.5983900684977811E-3</v>
      </c>
      <c r="E92" s="114">
        <f t="shared" ref="E92:F92" ca="1" si="98">D92-(D92-$G92)/($G$1-D$1)</f>
        <v>2.8206816057467898E-3</v>
      </c>
      <c r="F92" s="114">
        <f t="shared" ca="1" si="98"/>
        <v>3.0429731429957984E-3</v>
      </c>
      <c r="G92" s="111">
        <f ca="1">INDEX(OFFSET(_summary!$T$26,0,MATCH(MID(CELL("filename",$A$1),FIND("]",CELL("filename",$A$1))+1,255),_summary!$U$25:$AI$25,0),140,1),MATCH($A92,_summary!$U$26:$U$54,0))</f>
        <v>3.2652646802448075E-3</v>
      </c>
      <c r="H92" s="112">
        <f t="shared" ca="1" si="89"/>
        <v>2.7482644392060464E-3</v>
      </c>
      <c r="I92" s="112">
        <f t="shared" ca="1" si="89"/>
        <v>2.2312641981672853E-3</v>
      </c>
      <c r="J92" s="112">
        <f t="shared" ca="1" si="89"/>
        <v>1.7142639571285242E-3</v>
      </c>
      <c r="K92" s="112">
        <f t="shared" ca="1" si="89"/>
        <v>1.1972637160897629E-3</v>
      </c>
      <c r="L92" s="112">
        <f t="shared" ca="1" si="89"/>
        <v>6.8026347505100164E-4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1.6326323401224052E-4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0</v>
      </c>
      <c r="I93" s="112">
        <f t="shared" ca="1" si="89"/>
        <v>0</v>
      </c>
      <c r="J93" s="112">
        <f t="shared" ca="1" si="89"/>
        <v>0</v>
      </c>
      <c r="K93" s="112">
        <f t="shared" ca="1" si="89"/>
        <v>0</v>
      </c>
      <c r="L93" s="112">
        <f t="shared" ca="1" si="89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0.17903934283854919</v>
      </c>
      <c r="D94" s="114">
        <f ca="1">MAX(0,IFERROR(VLOOKUP(MID(CELL("filename",$A$1),FIND("]",CELL("filename",$A$1))+1,255)&amp;$A94,_datainput!$A$1:$AE$345,4+D$1-1990,FALSE),0))</f>
        <v>0.17988368127020532</v>
      </c>
      <c r="E94" s="114">
        <f t="shared" ref="E94:F94" ca="1" si="100">D94-(D94-$G94)/($G$1-D$1)</f>
        <v>0.18950005030704647</v>
      </c>
      <c r="F94" s="114">
        <f t="shared" ca="1" si="100"/>
        <v>0.19911641934388763</v>
      </c>
      <c r="G94" s="111">
        <f ca="1">INDEX(OFFSET(_summary!$T$26,0,MATCH(MID(CELL("filename",$A$1),FIND("]",CELL("filename",$A$1))+1,255),_summary!$U$25:$AI$25,0),140,1),MATCH($A94,_summary!$U$26:$U$54,0))</f>
        <v>0.20873278838072876</v>
      </c>
      <c r="H94" s="112">
        <f t="shared" ca="1" si="89"/>
        <v>0.17568343022044669</v>
      </c>
      <c r="I94" s="112">
        <f t="shared" ca="1" si="89"/>
        <v>0.14263407206016465</v>
      </c>
      <c r="J94" s="112">
        <f t="shared" ca="1" si="89"/>
        <v>0.1095847138998826</v>
      </c>
      <c r="K94" s="112">
        <f t="shared" ca="1" si="89"/>
        <v>7.6535355739600547E-2</v>
      </c>
      <c r="L94" s="112">
        <f t="shared" ca="1" si="89"/>
        <v>4.3485997579318494E-2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1.0436639419036447E-2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4.9466172946507603E-5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2">D95-(D95-$G95)/($G$1-D$1)</f>
        <v>4.4754239381473918E-5</v>
      </c>
      <c r="F95" s="114">
        <f t="shared" ca="1" si="102"/>
        <v>8.9508478762947849E-5</v>
      </c>
      <c r="G95" s="111">
        <f ca="1">INDEX(OFFSET(_summary!$T$26,0,MATCH(MID(CELL("filename",$A$1),FIND("]",CELL("filename",$A$1))+1,255),_summary!$U$25:$AI$25,0),140,1),MATCH($A95,_summary!$U$26:$U$54,0))</f>
        <v>1.3426271814442176E-4</v>
      </c>
      <c r="H95" s="112">
        <f t="shared" ca="1" si="89"/>
        <v>1.1300445443822165E-4</v>
      </c>
      <c r="I95" s="112">
        <f t="shared" ca="1" si="89"/>
        <v>9.1746190732021538E-5</v>
      </c>
      <c r="J95" s="112">
        <f t="shared" ca="1" si="89"/>
        <v>7.0487927025821427E-5</v>
      </c>
      <c r="K95" s="112">
        <f t="shared" ca="1" si="89"/>
        <v>4.9229663319621316E-5</v>
      </c>
      <c r="L95" s="112">
        <f t="shared" ca="1" si="89"/>
        <v>2.7971399613421205E-5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6.7131359072210943E-6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4.3410192360645236E-3</v>
      </c>
      <c r="D96" s="114">
        <f ca="1">MAX(0,IFERROR(VLOOKUP(MID(CELL("filename",$A$1),FIND("]",CELL("filename",$A$1))+1,255)&amp;$A96,_datainput!$A$1:$AE$345,4+D$1-1990,FALSE),0))</f>
        <v>4.6489023002370426E-3</v>
      </c>
      <c r="E96" s="114">
        <f t="shared" ref="E96:F96" ca="1" si="103">D96-(D96-$G96)/($G$1-D$1)</f>
        <v>1.0542395034663376E-2</v>
      </c>
      <c r="F96" s="114">
        <f t="shared" ca="1" si="103"/>
        <v>1.6435887769089712E-2</v>
      </c>
      <c r="G96" s="111">
        <f ca="1">INDEX(OFFSET(_summary!$T$26,0,MATCH(MID(CELL("filename",$A$1),FIND("]",CELL("filename",$A$1))+1,255),_summary!$U$25:$AI$25,0),140,1),MATCH($A96,_summary!$U$26:$U$54,0))</f>
        <v>2.2329380503516044E-2</v>
      </c>
      <c r="H96" s="112">
        <f t="shared" ca="1" si="89"/>
        <v>1.8793895257126006E-2</v>
      </c>
      <c r="I96" s="112">
        <f t="shared" ca="1" si="89"/>
        <v>1.5258410010735966E-2</v>
      </c>
      <c r="J96" s="112">
        <f t="shared" ca="1" si="89"/>
        <v>1.1722924764345926E-2</v>
      </c>
      <c r="K96" s="112">
        <f t="shared" ca="1" si="89"/>
        <v>8.1874395179558843E-3</v>
      </c>
      <c r="L96" s="112">
        <f t="shared" ca="1" si="89"/>
        <v>4.6519542715658443E-3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1.1164690251758032E-3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1.7437391730483471E-3</v>
      </c>
      <c r="D97" s="114">
        <f ca="1">MAX(0,IFERROR(VLOOKUP(MID(CELL("filename",$A$1),FIND("]",CELL("filename",$A$1))+1,255)&amp;$A97,_datainput!$A$1:$AE$345,4+D$1-1990,FALSE),0))</f>
        <v>1.4404899172635883E-3</v>
      </c>
      <c r="E97" s="114">
        <f t="shared" ref="E97:F97" ca="1" si="104">D97-(D97-$G97)/($G$1-D$1)</f>
        <v>1.6874539754387784E-3</v>
      </c>
      <c r="F97" s="114">
        <f t="shared" ca="1" si="104"/>
        <v>1.9344180336139686E-3</v>
      </c>
      <c r="G97" s="111">
        <f ca="1">INDEX(OFFSET(_summary!$T$26,0,MATCH(MID(CELL("filename",$A$1),FIND("]",CELL("filename",$A$1))+1,255),_summary!$U$25:$AI$25,0),140,1),MATCH($A97,_summary!$U$26:$U$54,0))</f>
        <v>2.1813820917891587E-3</v>
      </c>
      <c r="H97" s="112">
        <f t="shared" ca="1" si="89"/>
        <v>1.8359965939225419E-3</v>
      </c>
      <c r="I97" s="112">
        <f t="shared" ca="1" si="89"/>
        <v>1.4906110960559251E-3</v>
      </c>
      <c r="J97" s="112">
        <f t="shared" ca="1" si="89"/>
        <v>1.1452255981893083E-3</v>
      </c>
      <c r="K97" s="112">
        <f t="shared" ca="1" si="89"/>
        <v>7.9984010032269157E-4</v>
      </c>
      <c r="L97" s="112">
        <f t="shared" ca="1" si="89"/>
        <v>4.544546024560748E-4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1.0906910458945803E-4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1.4307609826286587E-3</v>
      </c>
      <c r="D98" s="114">
        <f ca="1">MAX(0,IFERROR(VLOOKUP(MID(CELL("filename",$A$1),FIND("]",CELL("filename",$A$1))+1,255)&amp;$A98,_datainput!$A$1:$AE$345,4+D$1-1990,FALSE),0))</f>
        <v>1.3595952015085977E-3</v>
      </c>
      <c r="E98" s="114">
        <f t="shared" ref="E98:F98" ca="1" si="105">D98-(D98-$G98)/($G$1-D$1)</f>
        <v>1.4325122761574701E-3</v>
      </c>
      <c r="F98" s="114">
        <f t="shared" ca="1" si="105"/>
        <v>1.5054293508063427E-3</v>
      </c>
      <c r="G98" s="111">
        <f ca="1">INDEX(OFFSET(_summary!$T$26,0,MATCH(MID(CELL("filename",$A$1),FIND("]",CELL("filename",$A$1))+1,255),_summary!$U$25:$AI$25,0),140,1),MATCH($A98,_summary!$U$26:$U$54,0))</f>
        <v>1.5783464254552151E-3</v>
      </c>
      <c r="H98" s="112">
        <f t="shared" ca="1" si="89"/>
        <v>1.3284415747581394E-3</v>
      </c>
      <c r="I98" s="112">
        <f t="shared" ca="1" si="89"/>
        <v>1.0785367240610637E-3</v>
      </c>
      <c r="J98" s="112">
        <f t="shared" ca="1" si="89"/>
        <v>8.2863187336398793E-4</v>
      </c>
      <c r="K98" s="112">
        <f t="shared" ca="1" si="89"/>
        <v>5.787270226669122E-4</v>
      </c>
      <c r="L98" s="112">
        <f t="shared" ca="1" si="89"/>
        <v>3.2882217196983653E-4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7.8917321272760826E-5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1.2888799979782824E-2</v>
      </c>
      <c r="D99" s="114">
        <f ca="1">MAX(0,IFERROR(VLOOKUP(MID(CELL("filename",$A$1),FIND("]",CELL("filename",$A$1))+1,255)&amp;$A99,_datainput!$A$1:$AE$345,4+D$1-1990,FALSE),0))</f>
        <v>1.2368697539432828E-2</v>
      </c>
      <c r="E99" s="114">
        <f t="shared" ref="E99:F99" ca="1" si="106">D99-(D99-$G99)/($G$1-D$1)</f>
        <v>1.3505914884503914E-2</v>
      </c>
      <c r="F99" s="114">
        <f t="shared" ca="1" si="106"/>
        <v>1.4643132229575001E-2</v>
      </c>
      <c r="G99" s="111">
        <f ca="1">INDEX(OFFSET(_summary!$T$26,0,MATCH(MID(CELL("filename",$A$1),FIND("]",CELL("filename",$A$1))+1,255),_summary!$U$25:$AI$25,0),140,1),MATCH($A99,_summary!$U$26:$U$54,0))</f>
        <v>1.5780349574646087E-2</v>
      </c>
      <c r="H99" s="112">
        <f t="shared" ref="H99:L114" ca="1" si="107">G99-5*(G99-$M99)/($M$1-G$1)</f>
        <v>1.3281794225327123E-2</v>
      </c>
      <c r="I99" s="112">
        <f t="shared" ca="1" si="107"/>
        <v>1.0783238876008159E-2</v>
      </c>
      <c r="J99" s="112">
        <f t="shared" ca="1" si="107"/>
        <v>8.284683526689195E-3</v>
      </c>
      <c r="K99" s="112">
        <f t="shared" ca="1" si="107"/>
        <v>5.786128177370232E-3</v>
      </c>
      <c r="L99" s="112">
        <f t="shared" ca="1" si="107"/>
        <v>3.2875728280512685E-3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7.8901747873230503E-4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4.5642890083279783E-4</v>
      </c>
      <c r="D100" s="114">
        <f ca="1">MAX(0,IFERROR(VLOOKUP(MID(CELL("filename",$A$1),FIND("]",CELL("filename",$A$1))+1,255)&amp;$A100,_datainput!$A$1:$AE$345,4+D$1-1990,FALSE),0))</f>
        <v>1.0137447372556166E-3</v>
      </c>
      <c r="E100" s="114">
        <f t="shared" ref="E100:F100" ca="1" si="108">D100-(D100-$G100)/($G$1-D$1)</f>
        <v>7.5705307587176952E-4</v>
      </c>
      <c r="F100" s="114">
        <f t="shared" ca="1" si="108"/>
        <v>5.0036141448792245E-4</v>
      </c>
      <c r="G100" s="111">
        <f ca="1">INDEX(OFFSET(_summary!$T$26,0,MATCH(MID(CELL("filename",$A$1),FIND("]",CELL("filename",$A$1))+1,255),_summary!$U$25:$AI$25,0),140,1),MATCH($A100,_summary!$U$26:$U$54,0))</f>
        <v>2.4366975310407529E-4</v>
      </c>
      <c r="H100" s="112">
        <f t="shared" ca="1" si="107"/>
        <v>2.0508870886259669E-4</v>
      </c>
      <c r="I100" s="112">
        <f t="shared" ca="1" si="107"/>
        <v>1.6650766462111811E-4</v>
      </c>
      <c r="J100" s="112">
        <f t="shared" ca="1" si="107"/>
        <v>1.2792662037963953E-4</v>
      </c>
      <c r="K100" s="112">
        <f t="shared" ca="1" si="107"/>
        <v>8.9345576138160948E-5</v>
      </c>
      <c r="L100" s="112">
        <f t="shared" ca="1" si="107"/>
        <v>5.0764531896682363E-5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1.2183487655203775E-5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2.7337536607305053E-2</v>
      </c>
      <c r="D101" s="114">
        <f ca="1">MAX(0,IFERROR(VLOOKUP(MID(CELL("filename",$A$1),FIND("]",CELL("filename",$A$1))+1,255)&amp;$A101,_datainput!$A$1:$AE$345,4+D$1-1990,FALSE),0))</f>
        <v>3.1576615403240034E-2</v>
      </c>
      <c r="E101" s="114">
        <f t="shared" ref="E101:F101" ca="1" si="109">D101-(D101-$G101)/($G$1-D$1)</f>
        <v>3.1227498641006227E-2</v>
      </c>
      <c r="F101" s="114">
        <f t="shared" ca="1" si="109"/>
        <v>3.0878381878772419E-2</v>
      </c>
      <c r="G101" s="111">
        <f ca="1">INDEX(OFFSET(_summary!$T$26,0,MATCH(MID(CELL("filename",$A$1),FIND("]",CELL("filename",$A$1))+1,255),_summary!$U$25:$AI$25,0),140,1),MATCH($A101,_summary!$U$26:$U$54,0))</f>
        <v>3.0529265116538608E-2</v>
      </c>
      <c r="H101" s="112">
        <f t="shared" ca="1" si="107"/>
        <v>2.5695464806419994E-2</v>
      </c>
      <c r="I101" s="112">
        <f t="shared" ca="1" si="107"/>
        <v>2.086166449630138E-2</v>
      </c>
      <c r="J101" s="112">
        <f t="shared" ca="1" si="107"/>
        <v>1.6027864186182766E-2</v>
      </c>
      <c r="K101" s="112">
        <f t="shared" ca="1" si="107"/>
        <v>1.1194063876064156E-2</v>
      </c>
      <c r="L101" s="112">
        <f t="shared" ca="1" si="107"/>
        <v>6.3602635659455436E-3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1.5264632558269317E-3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0.18408321360898058</v>
      </c>
      <c r="D102" s="114">
        <f ca="1">MAX(0,IFERROR(VLOOKUP(MID(CELL("filename",$A$1),FIND("]",CELL("filename",$A$1))+1,255)&amp;$A102,_datainput!$A$1:$AE$345,4+D$1-1990,FALSE),0))</f>
        <v>0.17162579861588317</v>
      </c>
      <c r="E102" s="114">
        <f t="shared" ref="E102:F102" ca="1" si="110">D102-(D102-$G102)/($G$1-D$1)</f>
        <v>0.19342740243340403</v>
      </c>
      <c r="F102" s="114">
        <f t="shared" ca="1" si="110"/>
        <v>0.21522900625092489</v>
      </c>
      <c r="G102" s="111">
        <f ca="1">INDEX(OFFSET(_summary!$T$26,0,MATCH(MID(CELL("filename",$A$1),FIND("]",CELL("filename",$A$1))+1,255),_summary!$U$25:$AI$25,0),140,1),MATCH($A102,_summary!$U$26:$U$54,0))</f>
        <v>0.23703061006844578</v>
      </c>
      <c r="H102" s="112">
        <f t="shared" ca="1" si="107"/>
        <v>0.1995007634742752</v>
      </c>
      <c r="I102" s="112">
        <f t="shared" ca="1" si="107"/>
        <v>0.16197091688010462</v>
      </c>
      <c r="J102" s="112">
        <f t="shared" ca="1" si="107"/>
        <v>0.12444107028593404</v>
      </c>
      <c r="K102" s="112">
        <f t="shared" ca="1" si="107"/>
        <v>8.6911223691763462E-2</v>
      </c>
      <c r="L102" s="112">
        <f t="shared" ca="1" si="107"/>
        <v>4.9381377097592882E-2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1.1851530503422299E-2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1">D103-(D103-$G103)/($G$1-D$1)</f>
        <v>0</v>
      </c>
      <c r="F103" s="114">
        <f t="shared" ca="1" si="111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0</v>
      </c>
      <c r="I103" s="112">
        <f t="shared" ca="1" si="107"/>
        <v>0</v>
      </c>
      <c r="J103" s="112">
        <f t="shared" ca="1" si="107"/>
        <v>0</v>
      </c>
      <c r="K103" s="112">
        <f t="shared" ca="1" si="107"/>
        <v>0</v>
      </c>
      <c r="L103" s="112">
        <f t="shared" ca="1" si="107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1.9868407911932916E-2</v>
      </c>
      <c r="D104" s="114">
        <f ca="1">MAX(0,IFERROR(VLOOKUP(MID(CELL("filename",$A$1),FIND("]",CELL("filename",$A$1))+1,255)&amp;$A104,_datainput!$A$1:$AE$345,4+D$1-1990,FALSE),0))</f>
        <v>1.4861751362534741E-2</v>
      </c>
      <c r="E104" s="114">
        <f t="shared" ref="E104:F104" ca="1" si="112">D104-(D104-$G104)/($G$1-D$1)</f>
        <v>1.5765389478420835E-2</v>
      </c>
      <c r="F104" s="114">
        <f t="shared" ca="1" si="112"/>
        <v>1.6669027594306926E-2</v>
      </c>
      <c r="G104" s="111">
        <f ca="1">INDEX(OFFSET(_summary!$T$26,0,MATCH(MID(CELL("filename",$A$1),FIND("]",CELL("filename",$A$1))+1,255),_summary!$U$25:$AI$25,0),140,1),MATCH($A104,_summary!$U$26:$U$54,0))</f>
        <v>1.757266571019302E-2</v>
      </c>
      <c r="H104" s="112">
        <f t="shared" ca="1" si="107"/>
        <v>1.4790326972745791E-2</v>
      </c>
      <c r="I104" s="112">
        <f t="shared" ca="1" si="107"/>
        <v>1.2007988235298564E-2</v>
      </c>
      <c r="J104" s="112">
        <f t="shared" ca="1" si="107"/>
        <v>9.2256494978513355E-3</v>
      </c>
      <c r="K104" s="112">
        <f t="shared" ca="1" si="107"/>
        <v>6.4433107604041076E-3</v>
      </c>
      <c r="L104" s="112">
        <f t="shared" ca="1" si="107"/>
        <v>3.6609720229568796E-3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8.7863328550965181E-4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7.4140094258080269E-2</v>
      </c>
      <c r="D105" s="114">
        <f ca="1">MAX(0,IFERROR(VLOOKUP(MID(CELL("filename",$A$1),FIND("]",CELL("filename",$A$1))+1,255)&amp;$A105,_datainput!$A$1:$AE$345,4+D$1-1990,FALSE),0))</f>
        <v>8.3239964317883927E-2</v>
      </c>
      <c r="E105" s="114">
        <f t="shared" ref="E105:F105" ca="1" si="113">D105-(D105-$G105)/($G$1-D$1)</f>
        <v>8.6618813161542768E-2</v>
      </c>
      <c r="F105" s="114">
        <f t="shared" ca="1" si="113"/>
        <v>8.9997662005201609E-2</v>
      </c>
      <c r="G105" s="111">
        <f ca="1">INDEX(OFFSET(_summary!$T$26,0,MATCH(MID(CELL("filename",$A$1),FIND("]",CELL("filename",$A$1))+1,255),_summary!$U$25:$AI$25,0),140,1),MATCH($A105,_summary!$U$26:$U$54,0))</f>
        <v>9.337651084886045E-2</v>
      </c>
      <c r="H105" s="112">
        <f t="shared" ca="1" si="107"/>
        <v>7.8591896631124217E-2</v>
      </c>
      <c r="I105" s="112">
        <f t="shared" ca="1" si="107"/>
        <v>6.3807282413387983E-2</v>
      </c>
      <c r="J105" s="112">
        <f t="shared" ca="1" si="107"/>
        <v>4.9022668195651743E-2</v>
      </c>
      <c r="K105" s="112">
        <f t="shared" ca="1" si="107"/>
        <v>3.4238053977915503E-2</v>
      </c>
      <c r="L105" s="112">
        <f t="shared" ca="1" si="107"/>
        <v>1.9453439760179263E-2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4.6688255424430268E-3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1.4521381190126254E-3</v>
      </c>
      <c r="D106" s="114">
        <f ca="1">MAX(0,IFERROR(VLOOKUP(MID(CELL("filename",$A$1),FIND("]",CELL("filename",$A$1))+1,255)&amp;$A106,_datainput!$A$1:$AE$345,4+D$1-1990,FALSE),0))</f>
        <v>9.4602181810524741E-4</v>
      </c>
      <c r="E106" s="114">
        <f t="shared" ref="E106:F106" ca="1" si="114">D106-(D106-$G106)/($G$1-D$1)</f>
        <v>1.181101575024653E-3</v>
      </c>
      <c r="F106" s="114">
        <f t="shared" ca="1" si="114"/>
        <v>1.4161813319440585E-3</v>
      </c>
      <c r="G106" s="111">
        <f ca="1">INDEX(OFFSET(_summary!$T$26,0,MATCH(MID(CELL("filename",$A$1),FIND("]",CELL("filename",$A$1))+1,255),_summary!$U$25:$AI$25,0),140,1),MATCH($A106,_summary!$U$26:$U$54,0))</f>
        <v>1.6512610888634641E-3</v>
      </c>
      <c r="H106" s="112">
        <f t="shared" ca="1" si="107"/>
        <v>1.3898114164600823E-3</v>
      </c>
      <c r="I106" s="112">
        <f t="shared" ca="1" si="107"/>
        <v>1.1283617440567004E-3</v>
      </c>
      <c r="J106" s="112">
        <f t="shared" ca="1" si="107"/>
        <v>8.6691207165331854E-4</v>
      </c>
      <c r="K106" s="112">
        <f t="shared" ca="1" si="107"/>
        <v>6.0546239924993679E-4</v>
      </c>
      <c r="L106" s="112">
        <f t="shared" ca="1" si="107"/>
        <v>3.4401272684655504E-4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8.2563054443173279E-5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5">D107-(D107-$G107)/($G$1-D$1)</f>
        <v>0</v>
      </c>
      <c r="F107" s="114">
        <f t="shared" ca="1" si="115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0</v>
      </c>
      <c r="I107" s="112">
        <f t="shared" ca="1" si="107"/>
        <v>0</v>
      </c>
      <c r="J107" s="112">
        <f t="shared" ca="1" si="107"/>
        <v>0</v>
      </c>
      <c r="K107" s="112">
        <f t="shared" ca="1" si="107"/>
        <v>0</v>
      </c>
      <c r="L107" s="112">
        <f t="shared" ca="1" si="107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1.9588518569816683E-4</v>
      </c>
      <c r="D108" s="114">
        <f ca="1">MAX(0,IFERROR(VLOOKUP(MID(CELL("filename",$A$1),FIND("]",CELL("filename",$A$1))+1,255)&amp;$A108,_datainput!$A$1:$AE$345,4+D$1-1990,FALSE),0))</f>
        <v>2.0969754705120385E-4</v>
      </c>
      <c r="E108" s="114">
        <f t="shared" ref="E108:F108" ca="1" si="116">D108-(D108-$G108)/($G$1-D$1)</f>
        <v>1.850682742088214E-4</v>
      </c>
      <c r="F108" s="114">
        <f t="shared" ca="1" si="116"/>
        <v>1.6043900136643893E-4</v>
      </c>
      <c r="G108" s="111">
        <f ca="1">INDEX(OFFSET(_summary!$T$26,0,MATCH(MID(CELL("filename",$A$1),FIND("]",CELL("filename",$A$1))+1,255),_summary!$U$25:$AI$25,0),140,1),MATCH($A108,_summary!$U$26:$U$54,0))</f>
        <v>1.3580972852405648E-4</v>
      </c>
      <c r="H108" s="112">
        <f t="shared" ca="1" si="107"/>
        <v>1.1430652150774754E-4</v>
      </c>
      <c r="I108" s="112">
        <f t="shared" ca="1" si="107"/>
        <v>9.28033144914386E-5</v>
      </c>
      <c r="J108" s="112">
        <f t="shared" ca="1" si="107"/>
        <v>7.1300107475129651E-5</v>
      </c>
      <c r="K108" s="112">
        <f t="shared" ca="1" si="107"/>
        <v>4.979690045882071E-5</v>
      </c>
      <c r="L108" s="112">
        <f t="shared" ca="1" si="107"/>
        <v>2.8293693442511771E-5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6.7904864262028306E-6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0.50717855333361939</v>
      </c>
      <c r="D109" s="114">
        <f ca="1">MAX(0,IFERROR(VLOOKUP(MID(CELL("filename",$A$1),FIND("]",CELL("filename",$A$1))+1,255)&amp;$A109,_datainput!$A$1:$AE$345,4+D$1-1990,FALSE),0))</f>
        <v>0.50203240019345818</v>
      </c>
      <c r="E109" s="114">
        <f t="shared" ref="E109:F109" ca="1" si="117">D109-(D109-$G109)/($G$1-D$1)</f>
        <v>0.50665579285419893</v>
      </c>
      <c r="F109" s="114">
        <f t="shared" ca="1" si="117"/>
        <v>0.51127918551493967</v>
      </c>
      <c r="G109" s="111">
        <f ca="1">INDEX(OFFSET(_summary!$T$26,0,MATCH(MID(CELL("filename",$A$1),FIND("]",CELL("filename",$A$1))+1,255),_summary!$U$25:$AI$25,0),140,1),MATCH($A109,_summary!$U$26:$U$54,0))</f>
        <v>0.51590257817568042</v>
      </c>
      <c r="H109" s="112">
        <f t="shared" ca="1" si="107"/>
        <v>0.43421800329786436</v>
      </c>
      <c r="I109" s="112">
        <f t="shared" ca="1" si="107"/>
        <v>0.35253342842004831</v>
      </c>
      <c r="J109" s="112">
        <f t="shared" ca="1" si="107"/>
        <v>0.27084885354223226</v>
      </c>
      <c r="K109" s="112">
        <f t="shared" ca="1" si="107"/>
        <v>0.18916427866441618</v>
      </c>
      <c r="L109" s="112">
        <f t="shared" ca="1" si="107"/>
        <v>0.10747970378660011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2.5795128908784045E-2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0</v>
      </c>
      <c r="I110" s="112">
        <f t="shared" ca="1" si="107"/>
        <v>0</v>
      </c>
      <c r="J110" s="112">
        <f t="shared" ca="1" si="107"/>
        <v>0</v>
      </c>
      <c r="K110" s="112">
        <f t="shared" ca="1" si="107"/>
        <v>0</v>
      </c>
      <c r="L110" s="112">
        <f t="shared" ca="1" si="107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1.4999556211896305E-2</v>
      </c>
      <c r="D111" s="114">
        <f ca="1">MAX(0,IFERROR(VLOOKUP(MID(CELL("filename",$A$1),FIND("]",CELL("filename",$A$1))+1,255)&amp;$A111,_datainput!$A$1:$AE$345,4+D$1-1990,FALSE),0))</f>
        <v>9.9706157636565932E-3</v>
      </c>
      <c r="E111" s="114">
        <f t="shared" ref="E111:F111" ca="1" si="119">D111-(D111-$G111)/($G$1-D$1)</f>
        <v>8.5810206810452826E-3</v>
      </c>
      <c r="F111" s="114">
        <f t="shared" ca="1" si="119"/>
        <v>7.1914255984339721E-3</v>
      </c>
      <c r="G111" s="111">
        <f ca="1">INDEX(OFFSET(_summary!$T$26,0,MATCH(MID(CELL("filename",$A$1),FIND("]",CELL("filename",$A$1))+1,255),_summary!$U$25:$AI$25,0),140,1),MATCH($A111,_summary!$U$26:$U$54,0))</f>
        <v>5.8018305158226624E-3</v>
      </c>
      <c r="H111" s="112">
        <f t="shared" ca="1" si="107"/>
        <v>4.8832073508174078E-3</v>
      </c>
      <c r="I111" s="112">
        <f t="shared" ca="1" si="107"/>
        <v>3.9645841858121532E-3</v>
      </c>
      <c r="J111" s="112">
        <f t="shared" ca="1" si="107"/>
        <v>3.0459610208068981E-3</v>
      </c>
      <c r="K111" s="112">
        <f t="shared" ca="1" si="107"/>
        <v>2.1273378558016431E-3</v>
      </c>
      <c r="L111" s="112">
        <f t="shared" ca="1" si="107"/>
        <v>1.2087146907963882E-3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2.9009152579113337E-4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3.5078634600431882E-2</v>
      </c>
      <c r="D112" s="114">
        <f ca="1">MAX(0,IFERROR(VLOOKUP(MID(CELL("filename",$A$1),FIND("]",CELL("filename",$A$1))+1,255)&amp;$A112,_datainput!$A$1:$AE$345,4+D$1-1990,FALSE),0))</f>
        <v>3.8373698137607049E-2</v>
      </c>
      <c r="E112" s="114">
        <f t="shared" ref="E112:F112" ca="1" si="120">D112-(D112-$G112)/($G$1-D$1)</f>
        <v>3.4513771745407901E-2</v>
      </c>
      <c r="F112" s="114">
        <f t="shared" ca="1" si="120"/>
        <v>3.0653845353208756E-2</v>
      </c>
      <c r="G112" s="111">
        <f ca="1">INDEX(OFFSET(_summary!$T$26,0,MATCH(MID(CELL("filename",$A$1),FIND("]",CELL("filename",$A$1))+1,255),_summary!$U$25:$AI$25,0),140,1),MATCH($A112,_summary!$U$26:$U$54,0))</f>
        <v>2.6793918961009612E-2</v>
      </c>
      <c r="H112" s="112">
        <f t="shared" ca="1" si="107"/>
        <v>2.2551548458849758E-2</v>
      </c>
      <c r="I112" s="112">
        <f t="shared" ca="1" si="107"/>
        <v>1.8309177956689904E-2</v>
      </c>
      <c r="J112" s="112">
        <f t="shared" ca="1" si="107"/>
        <v>1.4066807454530048E-2</v>
      </c>
      <c r="K112" s="112">
        <f t="shared" ca="1" si="107"/>
        <v>9.824436952370192E-3</v>
      </c>
      <c r="L112" s="112">
        <f t="shared" ca="1" si="107"/>
        <v>5.582066450210337E-3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1.3396959480504818E-3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9.6402876538940284E-5</v>
      </c>
      <c r="E113" s="114">
        <f t="shared" ref="E113:F113" ca="1" si="121">D113-(D113-$G113)/($G$1-D$1)</f>
        <v>2.9472444732579805E-4</v>
      </c>
      <c r="F113" s="114">
        <f t="shared" ca="1" si="121"/>
        <v>4.9304601811265571E-4</v>
      </c>
      <c r="G113" s="111">
        <f ca="1">INDEX(OFFSET(_summary!$T$26,0,MATCH(MID(CELL("filename",$A$1),FIND("]",CELL("filename",$A$1))+1,255),_summary!$U$25:$AI$25,0),140,1),MATCH($A113,_summary!$U$26:$U$54,0))</f>
        <v>6.9136758889951349E-4</v>
      </c>
      <c r="H113" s="112">
        <f t="shared" ca="1" si="107"/>
        <v>5.819010539904238E-4</v>
      </c>
      <c r="I113" s="112">
        <f t="shared" ca="1" si="107"/>
        <v>4.7243451908133416E-4</v>
      </c>
      <c r="J113" s="112">
        <f t="shared" ca="1" si="107"/>
        <v>3.6296798417224452E-4</v>
      </c>
      <c r="K113" s="112">
        <f t="shared" ca="1" si="107"/>
        <v>2.5350144926315494E-4</v>
      </c>
      <c r="L113" s="112">
        <f t="shared" ca="1" si="107"/>
        <v>1.4403491435406531E-4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3.4568379444975703E-5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8.4994118508962026E-3</v>
      </c>
      <c r="D114" s="114">
        <f ca="1">MAX(0,IFERROR(VLOOKUP(MID(CELL("filename",$A$1),FIND("]",CELL("filename",$A$1))+1,255)&amp;$A114,_datainput!$A$1:$AE$345,4+D$1-1990,FALSE),0))</f>
        <v>8.4107792595547494E-3</v>
      </c>
      <c r="E114" s="114">
        <f t="shared" ref="E114:F114" ca="1" si="122">D114-(D114-$G114)/($G$1-D$1)</f>
        <v>9.1822553886638202E-3</v>
      </c>
      <c r="F114" s="114">
        <f t="shared" ca="1" si="122"/>
        <v>9.9537315177728909E-3</v>
      </c>
      <c r="G114" s="111">
        <f ca="1">INDEX(OFFSET(_summary!$T$26,0,MATCH(MID(CELL("filename",$A$1),FIND("]",CELL("filename",$A$1))+1,255),_summary!$U$25:$AI$25,0),140,1),MATCH($A114,_summary!$U$26:$U$54,0))</f>
        <v>1.0725207646881962E-2</v>
      </c>
      <c r="H114" s="112">
        <f t="shared" ca="1" si="107"/>
        <v>9.0270497694589849E-3</v>
      </c>
      <c r="I114" s="112">
        <f t="shared" ca="1" si="107"/>
        <v>7.3288918920360081E-3</v>
      </c>
      <c r="J114" s="112">
        <f t="shared" ca="1" si="107"/>
        <v>5.6307340146130305E-3</v>
      </c>
      <c r="K114" s="112">
        <f t="shared" ca="1" si="107"/>
        <v>3.9325761371900528E-3</v>
      </c>
      <c r="L114" s="112">
        <f t="shared" ca="1" si="107"/>
        <v>2.2344182597670756E-3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5.3626038234409854E-4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0</v>
      </c>
      <c r="I115" s="112">
        <f t="shared" ca="1" si="124"/>
        <v>0</v>
      </c>
      <c r="J115" s="112">
        <f t="shared" ca="1" si="124"/>
        <v>0</v>
      </c>
      <c r="K115" s="112">
        <f t="shared" ca="1" si="124"/>
        <v>0</v>
      </c>
      <c r="L115" s="112">
        <f t="shared" ca="1" si="124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5.0212163714891892E-4</v>
      </c>
      <c r="F116" s="114">
        <f t="shared" ca="1" si="125"/>
        <v>1.0042432742978381E-3</v>
      </c>
      <c r="G116" s="111">
        <f ca="1">INDEX(OFFSET(_summary!$T$26,0,MATCH(MID(CELL("filename",$A$1),FIND("]",CELL("filename",$A$1))+1,255),_summary!$U$25:$AI$25,0),140,1),MATCH($A116,_summary!$U$26:$U$54,0))</f>
        <v>1.5063649114467569E-3</v>
      </c>
      <c r="H116" s="112">
        <f t="shared" ca="1" si="124"/>
        <v>1.2678571338010204E-3</v>
      </c>
      <c r="I116" s="112">
        <f t="shared" ca="1" si="124"/>
        <v>1.029349356155284E-3</v>
      </c>
      <c r="J116" s="112">
        <f t="shared" ca="1" si="124"/>
        <v>7.9084157850954748E-4</v>
      </c>
      <c r="K116" s="112">
        <f t="shared" ca="1" si="124"/>
        <v>5.5233380086381094E-4</v>
      </c>
      <c r="L116" s="112">
        <f t="shared" ca="1" si="124"/>
        <v>3.138260232180744E-4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7.5318245572337909E-5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7.3423173682409899E-3</v>
      </c>
      <c r="F117" s="114">
        <f t="shared" ca="1" si="126"/>
        <v>1.4684634736481978E-2</v>
      </c>
      <c r="G117" s="111">
        <f ca="1">INDEX(OFFSET(_summary!$T$26,0,MATCH(MID(CELL("filename",$A$1),FIND("]",CELL("filename",$A$1))+1,255),_summary!$U$25:$AI$25,0),140,1),MATCH($A117,_summary!$U$26:$U$54,0))</f>
        <v>2.2026952104722969E-2</v>
      </c>
      <c r="H117" s="112">
        <f t="shared" ca="1" si="124"/>
        <v>1.8539351354808498E-2</v>
      </c>
      <c r="I117" s="112">
        <f t="shared" ca="1" si="124"/>
        <v>1.5051750604894028E-2</v>
      </c>
      <c r="J117" s="112">
        <f t="shared" ca="1" si="124"/>
        <v>1.1564149854979559E-2</v>
      </c>
      <c r="K117" s="112">
        <f t="shared" ca="1" si="124"/>
        <v>8.0765491050650891E-3</v>
      </c>
      <c r="L117" s="112">
        <f t="shared" ca="1" si="124"/>
        <v>4.5889483551506197E-3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1.1013476052361495E-3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6.5028242212998328E-4</v>
      </c>
      <c r="D2" s="114">
        <f ca="1">MAX(0,IFERROR(VLOOKUP(MID(CELL("filename",$A$1),FIND("]",CELL("filename",$A$1))+1,255)&amp;$A2,_datainput!$A$1:$AE$345,4+D$1-1990,FALSE),0))</f>
        <v>8.0244355670632905E-4</v>
      </c>
      <c r="E2" s="114">
        <f ca="1">D2-(D2-$G2)/($G$1-D$1)</f>
        <v>6.0693672154777637E-4</v>
      </c>
      <c r="F2" s="114">
        <f ca="1">E2-(E2-$G2)/($G$1-E$1)</f>
        <v>4.1142988638922379E-4</v>
      </c>
      <c r="G2" s="111">
        <f ca="1">INDEX(OFFSET(_summary!$T$26,0,MATCH(MID(CELL("filename",$A$1),FIND("]",CELL("filename",$A$1))+1,255),_summary!$U$25:$AI$25,0),140,1),MATCH($A2,_summary!$U$26:$U$54,0))</f>
        <v>2.1592305123067115E-4</v>
      </c>
      <c r="H2" s="112">
        <f ca="1">G2-5*(G2-$M2)/($M$1-G$1)</f>
        <v>2.1592305123067115E-4</v>
      </c>
      <c r="I2" s="112">
        <f t="shared" ref="I2:L2" ca="1" si="0">H2-5*(H2-$M2)/($M$1-H$1)</f>
        <v>2.1592305123067115E-4</v>
      </c>
      <c r="J2" s="112">
        <f t="shared" ca="1" si="0"/>
        <v>2.1592305123067115E-4</v>
      </c>
      <c r="K2" s="112">
        <f t="shared" ca="1" si="0"/>
        <v>2.1592305123067115E-4</v>
      </c>
      <c r="L2" s="112">
        <f t="shared" ca="1" si="0"/>
        <v>2.1592305123067115E-4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2.1592305123067115E-4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8.4624659052595572E-3</v>
      </c>
      <c r="D8" s="114">
        <f ca="1">MAX(0,IFERROR(VLOOKUP(MID(CELL("filename",$A$1),FIND("]",CELL("filename",$A$1))+1,255)&amp;$A8,_datainput!$A$1:$AE$345,4+D$1-1990,FALSE),0))</f>
        <v>1.4375624457051227E-2</v>
      </c>
      <c r="E8" s="114">
        <f t="shared" ref="E8:F8" ca="1" si="7">D8-(D8-$G8)/($G$1-D$1)</f>
        <v>9.5837496380341523E-3</v>
      </c>
      <c r="F8" s="114">
        <f t="shared" ca="1" si="7"/>
        <v>4.7918748190170762E-3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3.7890004543153387E-3</v>
      </c>
      <c r="E12" s="114">
        <f t="shared" ref="E12:F12" ca="1" si="11">D12-(D12-$G12)/($G$1-D$1)</f>
        <v>2.5260003028768924E-3</v>
      </c>
      <c r="F12" s="114">
        <f t="shared" ca="1" si="11"/>
        <v>1.2630001514384462E-3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1.6283720185810552E-2</v>
      </c>
      <c r="D28" s="114">
        <f ca="1">MAX(0,IFERROR(VLOOKUP(MID(CELL("filename",$A$1),FIND("]",CELL("filename",$A$1))+1,255)&amp;$A28,_datainput!$A$1:$AE$345,4+D$1-1990,FALSE),0))</f>
        <v>1.0769912828433021E-2</v>
      </c>
      <c r="E28" s="114">
        <f t="shared" ref="E28:F28" ca="1" si="28">D28-(D28-$G28)/($G$1-D$1)</f>
        <v>1.0816644578049121E-2</v>
      </c>
      <c r="F28" s="114">
        <f t="shared" ca="1" si="28"/>
        <v>1.0863376327665222E-2</v>
      </c>
      <c r="G28" s="111">
        <f ca="1">INDEX(OFFSET(_summary!$T$26,0,MATCH(MID(CELL("filename",$A$1),FIND("]",CELL("filename",$A$1))+1,255),_summary!$U$25:$AI$25,0),140,1),MATCH($A28,_summary!$U$26:$U$54,0))</f>
        <v>1.0910108077281322E-2</v>
      </c>
      <c r="H28" s="112">
        <f t="shared" ca="1" si="19"/>
        <v>1.0910108077281322E-2</v>
      </c>
      <c r="I28" s="112">
        <f t="shared" ca="1" si="19"/>
        <v>1.0910108077281322E-2</v>
      </c>
      <c r="J28" s="112">
        <f t="shared" ca="1" si="19"/>
        <v>1.0910108077281322E-2</v>
      </c>
      <c r="K28" s="112">
        <f t="shared" ca="1" si="19"/>
        <v>1.0910108077281322E-2</v>
      </c>
      <c r="L28" s="112">
        <f t="shared" ca="1" si="19"/>
        <v>1.0910108077281322E-2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1.0910108077281322E-2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6.5028242212998328E-4</v>
      </c>
      <c r="D31" s="114">
        <f ca="1">MAX(0,IFERROR(VLOOKUP(MID(CELL("filename",$A$1),FIND("]",CELL("filename",$A$1))+1,255)&amp;$A31,_datainput!$A$1:$AE$345,4+D$1-1990,FALSE),0))</f>
        <v>8.0244355670632905E-4</v>
      </c>
      <c r="E31" s="114">
        <f t="shared" ref="E31:F31" ca="1" si="32">D31-(D31-$G31)/($G$1-D$1)</f>
        <v>6.0693672154777637E-4</v>
      </c>
      <c r="F31" s="114">
        <f t="shared" ca="1" si="32"/>
        <v>4.1142988638922379E-4</v>
      </c>
      <c r="G31" s="111">
        <f ca="1">INDEX(OFFSET(_summary!$T$26,0,MATCH(MID(CELL("filename",$A$1),FIND("]",CELL("filename",$A$1))+1,255),_summary!$U$25:$AI$25,0),140,1),MATCH($A31,_summary!$U$26:$U$54,0))</f>
        <v>2.1592305123067115E-4</v>
      </c>
      <c r="H31" s="112">
        <f t="shared" ca="1" si="19"/>
        <v>2.1592305123067115E-4</v>
      </c>
      <c r="I31" s="112">
        <f t="shared" ca="1" si="19"/>
        <v>2.1592305123067115E-4</v>
      </c>
      <c r="J31" s="112">
        <f t="shared" ca="1" si="19"/>
        <v>2.1592305123067115E-4</v>
      </c>
      <c r="K31" s="112">
        <f t="shared" ca="1" si="19"/>
        <v>2.1592305123067115E-4</v>
      </c>
      <c r="L31" s="112">
        <f t="shared" ca="1" si="19"/>
        <v>2.1592305123067115E-4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2.1592305123067115E-4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8.4624659052595572E-3</v>
      </c>
      <c r="D37" s="114">
        <f ca="1">MAX(0,IFERROR(VLOOKUP(MID(CELL("filename",$A$1),FIND("]",CELL("filename",$A$1))+1,255)&amp;$A37,_datainput!$A$1:$AE$345,4+D$1-1990,FALSE),0))</f>
        <v>1.4375624457051227E-2</v>
      </c>
      <c r="E37" s="114">
        <f t="shared" ref="E37:F37" ca="1" si="39">D37-(D37-$G37)/($G$1-D$1)</f>
        <v>9.5837496380341523E-3</v>
      </c>
      <c r="F37" s="114">
        <f t="shared" ca="1" si="39"/>
        <v>4.7918748190170762E-3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3.7890004543153387E-3</v>
      </c>
      <c r="E41" s="114">
        <f t="shared" ref="E41:F41" ca="1" si="43">D41-(D41-$G41)/($G$1-D$1)</f>
        <v>2.5260003028768924E-3</v>
      </c>
      <c r="F41" s="114">
        <f t="shared" ca="1" si="43"/>
        <v>1.2630001514384462E-3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1.6283720185810552E-2</v>
      </c>
      <c r="D57" s="114">
        <f ca="1">MAX(0,IFERROR(VLOOKUP(MID(CELL("filename",$A$1),FIND("]",CELL("filename",$A$1))+1,255)&amp;$A57,_datainput!$A$1:$AE$345,4+D$1-1990,FALSE),0))</f>
        <v>1.0769912828433021E-2</v>
      </c>
      <c r="E57" s="114">
        <f t="shared" ref="E57:F57" ca="1" si="60">D57-(D57-$G57)/($G$1-D$1)</f>
        <v>1.0816644578049121E-2</v>
      </c>
      <c r="F57" s="114">
        <f t="shared" ca="1" si="60"/>
        <v>1.0863376327665222E-2</v>
      </c>
      <c r="G57" s="111">
        <f ca="1">INDEX(OFFSET(_summary!$T$26,0,MATCH(MID(CELL("filename",$A$1),FIND("]",CELL("filename",$A$1))+1,255),_summary!$U$25:$AI$25,0),140,1),MATCH($A57,_summary!$U$26:$U$54,0))</f>
        <v>1.0910108077281322E-2</v>
      </c>
      <c r="H57" s="112">
        <f t="shared" ca="1" si="54"/>
        <v>1.0910108077281322E-2</v>
      </c>
      <c r="I57" s="112">
        <f t="shared" ca="1" si="54"/>
        <v>1.0910108077281322E-2</v>
      </c>
      <c r="J57" s="112">
        <f t="shared" ca="1" si="54"/>
        <v>1.0910108077281322E-2</v>
      </c>
      <c r="K57" s="112">
        <f t="shared" ca="1" si="54"/>
        <v>1.0910108077281322E-2</v>
      </c>
      <c r="L57" s="112">
        <f t="shared" ca="1" si="54"/>
        <v>1.0910108077281322E-2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1.0910108077281322E-2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6.5028242212998328E-4</v>
      </c>
      <c r="D60" s="114">
        <f ca="1">MAX(0,IFERROR(VLOOKUP(MID(CELL("filename",$A$1),FIND("]",CELL("filename",$A$1))+1,255)&amp;$A60,_datainput!$A$1:$AE$345,4+D$1-1990,FALSE),0))</f>
        <v>8.0244355670632905E-4</v>
      </c>
      <c r="E60" s="114">
        <f t="shared" ref="E60:F60" ca="1" si="63">D60-(D60-$G60)/($G$1-D$1)</f>
        <v>6.0693672154777637E-4</v>
      </c>
      <c r="F60" s="114">
        <f t="shared" ca="1" si="63"/>
        <v>4.1142988638922379E-4</v>
      </c>
      <c r="G60" s="111">
        <f ca="1">INDEX(OFFSET(_summary!$T$26,0,MATCH(MID(CELL("filename",$A$1),FIND("]",CELL("filename",$A$1))+1,255),_summary!$U$25:$AI$25,0),140,1),MATCH($A60,_summary!$U$26:$U$54,0))</f>
        <v>2.1592305123067115E-4</v>
      </c>
      <c r="H60" s="112">
        <f t="shared" ca="1" si="54"/>
        <v>2.1592305123067115E-4</v>
      </c>
      <c r="I60" s="112">
        <f t="shared" ca="1" si="54"/>
        <v>2.1592305123067115E-4</v>
      </c>
      <c r="J60" s="112">
        <f t="shared" ca="1" si="54"/>
        <v>2.1592305123067115E-4</v>
      </c>
      <c r="K60" s="112">
        <f t="shared" ca="1" si="54"/>
        <v>2.1592305123067115E-4</v>
      </c>
      <c r="L60" s="112">
        <f t="shared" ca="1" si="54"/>
        <v>2.1592305123067115E-4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2.1592305123067115E-4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8.4624659052595572E-3</v>
      </c>
      <c r="D66" s="114">
        <f ca="1">MAX(0,IFERROR(VLOOKUP(MID(CELL("filename",$A$1),FIND("]",CELL("filename",$A$1))+1,255)&amp;$A66,_datainput!$A$1:$AE$345,4+D$1-1990,FALSE),0))</f>
        <v>1.4375624457051227E-2</v>
      </c>
      <c r="E66" s="114">
        <f t="shared" ref="E66:F66" ca="1" si="69">D66-(D66-$G66)/($G$1-D$1)</f>
        <v>9.5837496380341523E-3</v>
      </c>
      <c r="F66" s="114">
        <f t="shared" ca="1" si="69"/>
        <v>4.7918748190170762E-3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3.7890004543153387E-3</v>
      </c>
      <c r="E70" s="114">
        <f t="shared" ref="E70:F70" ca="1" si="74">D70-(D70-$G70)/($G$1-D$1)</f>
        <v>2.5260003028768924E-3</v>
      </c>
      <c r="F70" s="114">
        <f t="shared" ca="1" si="74"/>
        <v>1.2630001514384462E-3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1.6283720185810552E-2</v>
      </c>
      <c r="D86" s="114">
        <f ca="1">MAX(0,IFERROR(VLOOKUP(MID(CELL("filename",$A$1),FIND("]",CELL("filename",$A$1))+1,255)&amp;$A86,_datainput!$A$1:$AE$345,4+D$1-1990,FALSE),0))</f>
        <v>1.0769912828433021E-2</v>
      </c>
      <c r="E86" s="114">
        <f t="shared" ref="E86:F86" ca="1" si="91">D86-(D86-$G86)/($G$1-D$1)</f>
        <v>1.0816644578049121E-2</v>
      </c>
      <c r="F86" s="114">
        <f t="shared" ca="1" si="91"/>
        <v>1.0863376327665222E-2</v>
      </c>
      <c r="G86" s="111">
        <f ca="1">INDEX(OFFSET(_summary!$T$26,0,MATCH(MID(CELL("filename",$A$1),FIND("]",CELL("filename",$A$1))+1,255),_summary!$U$25:$AI$25,0),140,1),MATCH($A86,_summary!$U$26:$U$54,0))</f>
        <v>1.0910108077281322E-2</v>
      </c>
      <c r="H86" s="112">
        <f t="shared" ca="1" si="88"/>
        <v>1.0910108077281322E-2</v>
      </c>
      <c r="I86" s="112">
        <f t="shared" ca="1" si="88"/>
        <v>1.0910108077281322E-2</v>
      </c>
      <c r="J86" s="112">
        <f t="shared" ca="1" si="88"/>
        <v>1.0910108077281322E-2</v>
      </c>
      <c r="K86" s="112">
        <f t="shared" ca="1" si="88"/>
        <v>1.0910108077281322E-2</v>
      </c>
      <c r="L86" s="112">
        <f t="shared" ca="1" si="88"/>
        <v>1.0910108077281322E-2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1.0910108077281322E-2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6.5028242212998328E-4</v>
      </c>
      <c r="D89" s="114">
        <f ca="1">MAX(0,IFERROR(VLOOKUP(MID(CELL("filename",$A$1),FIND("]",CELL("filename",$A$1))+1,255)&amp;$A89,_datainput!$A$1:$AE$345,4+D$1-1990,FALSE),0))</f>
        <v>8.0244355670632905E-4</v>
      </c>
      <c r="E89" s="114">
        <f t="shared" ref="E89:F89" ca="1" si="94">D89-(D89-$G89)/($G$1-D$1)</f>
        <v>6.0693672154777637E-4</v>
      </c>
      <c r="F89" s="114">
        <f t="shared" ca="1" si="94"/>
        <v>4.1142988638922379E-4</v>
      </c>
      <c r="G89" s="111">
        <f ca="1">INDEX(OFFSET(_summary!$T$26,0,MATCH(MID(CELL("filename",$A$1),FIND("]",CELL("filename",$A$1))+1,255),_summary!$U$25:$AI$25,0),140,1),MATCH($A89,_summary!$U$26:$U$54,0))</f>
        <v>2.1592305123067115E-4</v>
      </c>
      <c r="H89" s="112">
        <f t="shared" ca="1" si="88"/>
        <v>2.1592305123067115E-4</v>
      </c>
      <c r="I89" s="112">
        <f t="shared" ca="1" si="88"/>
        <v>2.1592305123067115E-4</v>
      </c>
      <c r="J89" s="112">
        <f t="shared" ca="1" si="88"/>
        <v>2.1592305123067115E-4</v>
      </c>
      <c r="K89" s="112">
        <f t="shared" ca="1" si="88"/>
        <v>2.1592305123067115E-4</v>
      </c>
      <c r="L89" s="112">
        <f t="shared" ca="1" si="88"/>
        <v>2.1592305123067115E-4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2.1592305123067115E-4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8.4624659052595572E-3</v>
      </c>
      <c r="D95" s="114">
        <f ca="1">MAX(0,IFERROR(VLOOKUP(MID(CELL("filename",$A$1),FIND("]",CELL("filename",$A$1))+1,255)&amp;$A95,_datainput!$A$1:$AE$345,4+D$1-1990,FALSE),0))</f>
        <v>1.4375624457051227E-2</v>
      </c>
      <c r="E95" s="114">
        <f t="shared" ref="E95:F95" ca="1" si="101">D95-(D95-$G95)/($G$1-D$1)</f>
        <v>9.5837496380341523E-3</v>
      </c>
      <c r="F95" s="114">
        <f t="shared" ca="1" si="101"/>
        <v>4.7918748190170762E-3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3.7890004543153387E-3</v>
      </c>
      <c r="E99" s="114">
        <f t="shared" ref="E99:F99" ca="1" si="105">D99-(D99-$G99)/($G$1-D$1)</f>
        <v>2.5260003028768924E-3</v>
      </c>
      <c r="F99" s="114">
        <f t="shared" ca="1" si="105"/>
        <v>1.2630001514384462E-3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1.6283720185810552E-2</v>
      </c>
      <c r="D115" s="114">
        <f ca="1">MAX(0,IFERROR(VLOOKUP(MID(CELL("filename",$A$1),FIND("]",CELL("filename",$A$1))+1,255)&amp;$A115,_datainput!$A$1:$AE$345,4+D$1-1990,FALSE),0))</f>
        <v>1.0769912828433021E-2</v>
      </c>
      <c r="E115" s="114">
        <f t="shared" ref="E115:F115" ca="1" si="122">D115-(D115-$G115)/($G$1-D$1)</f>
        <v>1.0816644578049121E-2</v>
      </c>
      <c r="F115" s="114">
        <f t="shared" ca="1" si="122"/>
        <v>1.0863376327665222E-2</v>
      </c>
      <c r="G115" s="111">
        <f ca="1">INDEX(OFFSET(_summary!$T$26,0,MATCH(MID(CELL("filename",$A$1),FIND("]",CELL("filename",$A$1))+1,255),_summary!$U$25:$AI$25,0),140,1),MATCH($A115,_summary!$U$26:$U$54,0))</f>
        <v>1.0910108077281322E-2</v>
      </c>
      <c r="H115" s="112">
        <f t="shared" ref="H115:L117" ca="1" si="123">G115-5*(G115-$M115)/($M$1-G$1)</f>
        <v>1.0910108077281322E-2</v>
      </c>
      <c r="I115" s="112">
        <f t="shared" ca="1" si="123"/>
        <v>1.0910108077281322E-2</v>
      </c>
      <c r="J115" s="112">
        <f t="shared" ca="1" si="123"/>
        <v>1.0910108077281322E-2</v>
      </c>
      <c r="K115" s="112">
        <f t="shared" ca="1" si="123"/>
        <v>1.0910108077281322E-2</v>
      </c>
      <c r="L115" s="112">
        <f t="shared" ca="1" si="123"/>
        <v>1.0910108077281322E-2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1.0910108077281322E-2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workbookViewId="0">
      <selection activeCell="G2" sqref="G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8.7054205982948249E-4</v>
      </c>
      <c r="D10" s="114">
        <f ca="1">MAX(0,IFERROR(VLOOKUP(MID(CELL("filename",$A$1),FIND("]",CELL("filename",$A$1))+1,255)&amp;$A10,_datainput!$A$1:$AE$345,4+D$1-1990,FALSE),0))</f>
        <v>7.2108718735139354E-4</v>
      </c>
      <c r="E10" s="114">
        <f t="shared" ref="E10:F10" ca="1" si="9">D10-(D10-$G10)/($G$1-D$1)</f>
        <v>7.4923358178312686E-4</v>
      </c>
      <c r="F10" s="114">
        <f t="shared" ca="1" si="9"/>
        <v>7.7737997621486017E-4</v>
      </c>
      <c r="G10" s="111">
        <f ca="1">INDEX(OFFSET(_summary!$T$26,0,MATCH(MID(CELL("filename",$A$1),FIND("]",CELL("filename",$A$1))+1,255),_summary!$U$25:$AI$25,0),140,1),MATCH($A10,_summary!$U$26:$U$54,0))</f>
        <v>8.0552637064659337E-4</v>
      </c>
      <c r="H10" s="112">
        <f t="shared" ca="1" si="2"/>
        <v>8.0552637064659337E-4</v>
      </c>
      <c r="I10" s="112">
        <f t="shared" ca="1" si="2"/>
        <v>8.0552637064659337E-4</v>
      </c>
      <c r="J10" s="112">
        <f t="shared" ca="1" si="2"/>
        <v>8.0552637064659337E-4</v>
      </c>
      <c r="K10" s="112">
        <f t="shared" ca="1" si="2"/>
        <v>8.0552637064659337E-4</v>
      </c>
      <c r="L10" s="112">
        <f t="shared" ca="1" si="2"/>
        <v>8.0552637064659337E-4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8.0552637064659337E-4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8.7054205982948249E-4</v>
      </c>
      <c r="D39" s="114">
        <f ca="1">MAX(0,IFERROR(VLOOKUP(MID(CELL("filename",$A$1),FIND("]",CELL("filename",$A$1))+1,255)&amp;$A39,_datainput!$A$1:$AE$345,4+D$1-1990,FALSE),0))</f>
        <v>7.2108718735139354E-4</v>
      </c>
      <c r="E39" s="114">
        <f t="shared" ref="E39:F39" ca="1" si="41">D39-(D39-$G39)/($G$1-D$1)</f>
        <v>7.4923358178312686E-4</v>
      </c>
      <c r="F39" s="114">
        <f t="shared" ca="1" si="41"/>
        <v>7.7737997621486017E-4</v>
      </c>
      <c r="G39" s="111">
        <f ca="1">INDEX(OFFSET(_summary!$T$26,0,MATCH(MID(CELL("filename",$A$1),FIND("]",CELL("filename",$A$1))+1,255),_summary!$U$25:$AI$25,0),140,1),MATCH($A39,_summary!$U$26:$U$54,0))</f>
        <v>8.0552637064659337E-4</v>
      </c>
      <c r="H39" s="112">
        <f t="shared" ca="1" si="37"/>
        <v>8.0552637064659337E-4</v>
      </c>
      <c r="I39" s="112">
        <f t="shared" ca="1" si="37"/>
        <v>8.0552637064659337E-4</v>
      </c>
      <c r="J39" s="112">
        <f t="shared" ca="1" si="37"/>
        <v>8.0552637064659337E-4</v>
      </c>
      <c r="K39" s="112">
        <f t="shared" ca="1" si="37"/>
        <v>8.0552637064659337E-4</v>
      </c>
      <c r="L39" s="112">
        <f t="shared" ca="1" si="37"/>
        <v>8.0552637064659337E-4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8.0552637064659337E-4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8.7054205982948249E-4</v>
      </c>
      <c r="D68" s="114">
        <f ca="1">MAX(0,IFERROR(VLOOKUP(MID(CELL("filename",$A$1),FIND("]",CELL("filename",$A$1))+1,255)&amp;$A68,_datainput!$A$1:$AE$345,4+D$1-1990,FALSE),0))</f>
        <v>7.2108718735139354E-4</v>
      </c>
      <c r="E68" s="114">
        <f t="shared" ref="E68:F68" ca="1" si="72">D68-(D68-$G68)/($G$1-D$1)</f>
        <v>7.4923358178312686E-4</v>
      </c>
      <c r="F68" s="114">
        <f t="shared" ca="1" si="72"/>
        <v>7.7737997621486017E-4</v>
      </c>
      <c r="G68" s="111">
        <f ca="1">INDEX(OFFSET(_summary!$T$26,0,MATCH(MID(CELL("filename",$A$1),FIND("]",CELL("filename",$A$1))+1,255),_summary!$U$25:$AI$25,0),140,1),MATCH($A68,_summary!$U$26:$U$54,0))</f>
        <v>8.0552637064659337E-4</v>
      </c>
      <c r="H68" s="112">
        <f t="shared" ca="1" si="71"/>
        <v>8.0552637064659337E-4</v>
      </c>
      <c r="I68" s="112">
        <f t="shared" ca="1" si="71"/>
        <v>8.0552637064659337E-4</v>
      </c>
      <c r="J68" s="112">
        <f t="shared" ca="1" si="71"/>
        <v>8.0552637064659337E-4</v>
      </c>
      <c r="K68" s="112">
        <f t="shared" ca="1" si="71"/>
        <v>8.0552637064659337E-4</v>
      </c>
      <c r="L68" s="112">
        <f t="shared" ca="1" si="71"/>
        <v>8.0552637064659337E-4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8.0552637064659337E-4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8.7054205982948249E-4</v>
      </c>
      <c r="D97" s="114">
        <f ca="1">MAX(0,IFERROR(VLOOKUP(MID(CELL("filename",$A$1),FIND("]",CELL("filename",$A$1))+1,255)&amp;$A97,_datainput!$A$1:$AE$345,4+D$1-1990,FALSE),0))</f>
        <v>7.2108718735139354E-4</v>
      </c>
      <c r="E97" s="114">
        <f t="shared" ref="E97:F97" ca="1" si="103">D97-(D97-$G97)/($G$1-D$1)</f>
        <v>7.4923358178312686E-4</v>
      </c>
      <c r="F97" s="114">
        <f t="shared" ca="1" si="103"/>
        <v>7.7737997621486017E-4</v>
      </c>
      <c r="G97" s="111">
        <f ca="1">INDEX(OFFSET(_summary!$T$26,0,MATCH(MID(CELL("filename",$A$1),FIND("]",CELL("filename",$A$1))+1,255),_summary!$U$25:$AI$25,0),140,1),MATCH($A97,_summary!$U$26:$U$54,0))</f>
        <v>8.0552637064659337E-4</v>
      </c>
      <c r="H97" s="112">
        <f t="shared" ca="1" si="88"/>
        <v>8.0552637064659337E-4</v>
      </c>
      <c r="I97" s="112">
        <f t="shared" ca="1" si="88"/>
        <v>8.0552637064659337E-4</v>
      </c>
      <c r="J97" s="112">
        <f t="shared" ca="1" si="88"/>
        <v>8.0552637064659337E-4</v>
      </c>
      <c r="K97" s="112">
        <f t="shared" ca="1" si="88"/>
        <v>8.0552637064659337E-4</v>
      </c>
      <c r="L97" s="112">
        <f t="shared" ca="1" si="88"/>
        <v>8.0552637064659337E-4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8.0552637064659337E-4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EC34-2694-4A17-BD46-180597D987AA}">
  <sheetPr>
    <tabColor rgb="FFFFC000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4.0349754101310435E-7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6.0608847058226915E-6</v>
      </c>
      <c r="I3" s="112">
        <f t="shared" ca="1" si="2"/>
        <v>1.2121769411645383E-5</v>
      </c>
      <c r="J3" s="112">
        <f t="shared" ca="1" si="2"/>
        <v>1.8182654117468076E-5</v>
      </c>
      <c r="K3" s="112">
        <f t="shared" ca="1" si="2"/>
        <v>2.4243538823290766E-5</v>
      </c>
      <c r="L3" s="112">
        <f t="shared" ca="1" si="2"/>
        <v>3.0304423529113459E-5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3.6365308234936152E-5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1.9894645385139322E-5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1.6500850385673879E-4</v>
      </c>
      <c r="I8" s="112">
        <f t="shared" ca="1" si="2"/>
        <v>3.3001700771347758E-4</v>
      </c>
      <c r="J8" s="112">
        <f t="shared" ca="1" si="2"/>
        <v>4.9502551157021638E-4</v>
      </c>
      <c r="K8" s="112">
        <f t="shared" ca="1" si="2"/>
        <v>6.6003401542695517E-4</v>
      </c>
      <c r="L8" s="112">
        <f t="shared" ca="1" si="2"/>
        <v>8.2504251928369396E-4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9.9005102314043275E-4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2.2009934969423503E-5</v>
      </c>
      <c r="E12" s="114">
        <f t="shared" ref="E12:F12" ca="1" si="11">D12-(D12-$G12)/($G$1-D$1)</f>
        <v>1.4673289979615668E-5</v>
      </c>
      <c r="F12" s="114">
        <f t="shared" ca="1" si="11"/>
        <v>7.3366449898078338E-6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7.1690467752668575E-5</v>
      </c>
      <c r="D27" s="114">
        <f ca="1">MAX(0,IFERROR(VLOOKUP(MID(CELL("filename",$A$1),FIND("]",CELL("filename",$A$1))+1,255)&amp;$A27,_datainput!$A$1:$AE$345,4+D$1-1990,FALSE),0))</f>
        <v>7.0711091789670477E-5</v>
      </c>
      <c r="E27" s="114">
        <f t="shared" ref="E27:F27" ca="1" si="27">D27-(D27-$G27)/($G$1-D$1)</f>
        <v>4.7140727859780313E-5</v>
      </c>
      <c r="F27" s="114">
        <f t="shared" ca="1" si="27"/>
        <v>2.3570363929890157E-5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1.2429865916269751E-5</v>
      </c>
      <c r="I27" s="112">
        <f t="shared" ca="1" si="19"/>
        <v>2.4859731832539502E-5</v>
      </c>
      <c r="J27" s="112">
        <f t="shared" ca="1" si="19"/>
        <v>3.7289597748809253E-5</v>
      </c>
      <c r="K27" s="112">
        <f t="shared" ca="1" si="19"/>
        <v>4.9719463665079004E-5</v>
      </c>
      <c r="L27" s="112">
        <f t="shared" ca="1" si="19"/>
        <v>6.2149329581348762E-5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7.4579195497618506E-5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4.0349754101310435E-7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6.0608847058226915E-6</v>
      </c>
      <c r="I32" s="112">
        <f t="shared" ca="1" si="19"/>
        <v>1.2121769411645383E-5</v>
      </c>
      <c r="J32" s="112">
        <f t="shared" ca="1" si="19"/>
        <v>1.8182654117468076E-5</v>
      </c>
      <c r="K32" s="112">
        <f t="shared" ca="1" si="19"/>
        <v>2.4243538823290766E-5</v>
      </c>
      <c r="L32" s="112">
        <f t="shared" ca="1" si="19"/>
        <v>3.0304423529113459E-5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3.6365308234936152E-5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1.9894645385139322E-5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1.6500850385673879E-4</v>
      </c>
      <c r="I37" s="112">
        <f t="shared" ca="1" si="37"/>
        <v>3.3001700771347758E-4</v>
      </c>
      <c r="J37" s="112">
        <f t="shared" ca="1" si="37"/>
        <v>4.9502551157021638E-4</v>
      </c>
      <c r="K37" s="112">
        <f t="shared" ca="1" si="37"/>
        <v>6.6003401542695517E-4</v>
      </c>
      <c r="L37" s="112">
        <f t="shared" ca="1" si="37"/>
        <v>8.2504251928369396E-4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9.9005102314043275E-4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2.2009934969423503E-5</v>
      </c>
      <c r="E41" s="114">
        <f t="shared" ref="E41:F41" ca="1" si="43">D41-(D41-$G41)/($G$1-D$1)</f>
        <v>1.4673289979615668E-5</v>
      </c>
      <c r="F41" s="114">
        <f t="shared" ca="1" si="43"/>
        <v>7.3366449898078338E-6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7.1690467752668575E-5</v>
      </c>
      <c r="D56" s="114">
        <f ca="1">MAX(0,IFERROR(VLOOKUP(MID(CELL("filename",$A$1),FIND("]",CELL("filename",$A$1))+1,255)&amp;$A56,_datainput!$A$1:$AE$345,4+D$1-1990,FALSE),0))</f>
        <v>7.0711091789670477E-5</v>
      </c>
      <c r="E56" s="114">
        <f t="shared" ref="E56:F56" ca="1" si="59">D56-(D56-$G56)/($G$1-D$1)</f>
        <v>4.7140727859780313E-5</v>
      </c>
      <c r="F56" s="114">
        <f t="shared" ca="1" si="59"/>
        <v>2.3570363929890157E-5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1.2429865916269751E-5</v>
      </c>
      <c r="I56" s="112">
        <f t="shared" ca="1" si="54"/>
        <v>2.4859731832539502E-5</v>
      </c>
      <c r="J56" s="112">
        <f t="shared" ca="1" si="54"/>
        <v>3.7289597748809253E-5</v>
      </c>
      <c r="K56" s="112">
        <f t="shared" ca="1" si="54"/>
        <v>4.9719463665079004E-5</v>
      </c>
      <c r="L56" s="112">
        <f t="shared" ca="1" si="54"/>
        <v>6.2149329581348762E-5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7.4579195497618506E-5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4.0349754101310435E-7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6.0608847058226915E-6</v>
      </c>
      <c r="I61" s="112">
        <f t="shared" ca="1" si="54"/>
        <v>1.2121769411645383E-5</v>
      </c>
      <c r="J61" s="112">
        <f t="shared" ca="1" si="54"/>
        <v>1.8182654117468076E-5</v>
      </c>
      <c r="K61" s="112">
        <f t="shared" ca="1" si="54"/>
        <v>2.4243538823290766E-5</v>
      </c>
      <c r="L61" s="112">
        <f t="shared" ca="1" si="54"/>
        <v>3.0304423529113459E-5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3.6365308234936152E-5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1.9894645385139322E-5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1.6500850385673879E-4</v>
      </c>
      <c r="I66" s="112">
        <f t="shared" ca="1" si="54"/>
        <v>3.3001700771347758E-4</v>
      </c>
      <c r="J66" s="112">
        <f t="shared" ca="1" si="54"/>
        <v>4.9502551157021638E-4</v>
      </c>
      <c r="K66" s="112">
        <f t="shared" ca="1" si="54"/>
        <v>6.6003401542695517E-4</v>
      </c>
      <c r="L66" s="112">
        <f t="shared" ca="1" si="54"/>
        <v>8.2504251928369396E-4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9.9005102314043275E-4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2.2009934969423503E-5</v>
      </c>
      <c r="E70" s="114">
        <f t="shared" ref="E70:F70" ca="1" si="74">D70-(D70-$G70)/($G$1-D$1)</f>
        <v>1.4673289979615668E-5</v>
      </c>
      <c r="F70" s="114">
        <f t="shared" ca="1" si="74"/>
        <v>7.3366449898078338E-6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7.1690467752668575E-5</v>
      </c>
      <c r="D85" s="114">
        <f ca="1">MAX(0,IFERROR(VLOOKUP(MID(CELL("filename",$A$1),FIND("]",CELL("filename",$A$1))+1,255)&amp;$A85,_datainput!$A$1:$AE$345,4+D$1-1990,FALSE),0))</f>
        <v>7.0711091789670477E-5</v>
      </c>
      <c r="E85" s="114">
        <f t="shared" ref="E85:F85" ca="1" si="90">D85-(D85-$G85)/($G$1-D$1)</f>
        <v>4.7140727859780313E-5</v>
      </c>
      <c r="F85" s="114">
        <f t="shared" ca="1" si="90"/>
        <v>2.3570363929890157E-5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1.2429865916269751E-5</v>
      </c>
      <c r="I85" s="112">
        <f t="shared" ca="1" si="88"/>
        <v>2.4859731832539502E-5</v>
      </c>
      <c r="J85" s="112">
        <f t="shared" ca="1" si="88"/>
        <v>3.7289597748809253E-5</v>
      </c>
      <c r="K85" s="112">
        <f t="shared" ca="1" si="88"/>
        <v>4.9719463665079004E-5</v>
      </c>
      <c r="L85" s="112">
        <f t="shared" ca="1" si="88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4.0349754101310435E-7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6.0608847058226915E-6</v>
      </c>
      <c r="I90" s="112">
        <f t="shared" ca="1" si="88"/>
        <v>1.2121769411645383E-5</v>
      </c>
      <c r="J90" s="112">
        <f t="shared" ca="1" si="88"/>
        <v>1.8182654117468076E-5</v>
      </c>
      <c r="K90" s="112">
        <f t="shared" ca="1" si="88"/>
        <v>2.4243538823290766E-5</v>
      </c>
      <c r="L90" s="112">
        <f t="shared" ca="1" si="88"/>
        <v>3.0304423529113459E-5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3.6365308234936152E-5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1.9894645385139322E-5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1.6500850385673879E-4</v>
      </c>
      <c r="I95" s="112">
        <f t="shared" ca="1" si="88"/>
        <v>3.3001700771347758E-4</v>
      </c>
      <c r="J95" s="112">
        <f t="shared" ca="1" si="88"/>
        <v>4.9502551157021638E-4</v>
      </c>
      <c r="K95" s="112">
        <f t="shared" ca="1" si="88"/>
        <v>6.6003401542695517E-4</v>
      </c>
      <c r="L95" s="112">
        <f t="shared" ca="1" si="88"/>
        <v>8.2504251928369396E-4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9.9005102314043275E-4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2.2009934969423503E-5</v>
      </c>
      <c r="E99" s="114">
        <f t="shared" ref="E99:F99" ca="1" si="105">D99-(D99-$G99)/($G$1-D$1)</f>
        <v>1.4673289979615668E-5</v>
      </c>
      <c r="F99" s="114">
        <f t="shared" ca="1" si="105"/>
        <v>7.3366449898078338E-6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7.1690467752668575E-5</v>
      </c>
      <c r="D114" s="114">
        <f ca="1">MAX(0,IFERROR(VLOOKUP(MID(CELL("filename",$A$1),FIND("]",CELL("filename",$A$1))+1,255)&amp;$A114,_datainput!$A$1:$AE$345,4+D$1-1990,FALSE),0))</f>
        <v>7.0711091789670477E-5</v>
      </c>
      <c r="E114" s="114">
        <f t="shared" ref="E114:F114" ca="1" si="121">D114-(D114-$G114)/($G$1-D$1)</f>
        <v>4.7140727859780313E-5</v>
      </c>
      <c r="F114" s="114">
        <f t="shared" ca="1" si="121"/>
        <v>2.3570363929890157E-5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1.2429865916269751E-5</v>
      </c>
      <c r="I114" s="112">
        <f t="shared" ca="1" si="106"/>
        <v>2.4859731832539502E-5</v>
      </c>
      <c r="J114" s="112">
        <f t="shared" ca="1" si="106"/>
        <v>3.7289597748809253E-5</v>
      </c>
      <c r="K114" s="112">
        <f t="shared" ca="1" si="106"/>
        <v>4.9719463665079004E-5</v>
      </c>
      <c r="L114" s="112">
        <f t="shared" ca="1" si="106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0.35922375895272635</v>
      </c>
      <c r="D2" s="114">
        <f ca="1">MAX(0,IFERROR(VLOOKUP(MID(CELL("filename",$A$1),FIND("]",CELL("filename",$A$1))+1,255)&amp;$A2,_datainput!$A$1:$AE$345,4+D$1-1990,FALSE),0))</f>
        <v>0.35773132433364696</v>
      </c>
      <c r="E2" s="114">
        <f ca="1">D2-(D2-$G2)/($G$1-D$1)</f>
        <v>0.36232287721327394</v>
      </c>
      <c r="F2" s="114">
        <f ca="1">E2-(E2-$G2)/($G$1-E$1)</f>
        <v>0.36691443009290092</v>
      </c>
      <c r="G2" s="111">
        <f ca="1">INDEX(OFFSET(_summary!$T$26,0,MATCH(MID(CELL("filename",$A$1),FIND("]",CELL("filename",$A$1))+1,255),_summary!$U$25:$AI$25,0),140,1),MATCH($A2,_summary!$U$26:$U$54,0))</f>
        <v>0.37150598297252796</v>
      </c>
      <c r="H2" s="112">
        <f ca="1">G2-5*(G2-$M2)/($M$1-G$1)</f>
        <v>0.37570712246683563</v>
      </c>
      <c r="I2" s="112">
        <f t="shared" ref="I2:L2" ca="1" si="0">H2-5*(H2-$M2)/($M$1-H$1)</f>
        <v>0.3799082619611433</v>
      </c>
      <c r="J2" s="112">
        <f t="shared" ca="1" si="0"/>
        <v>0.38410940145545097</v>
      </c>
      <c r="K2" s="112">
        <f t="shared" ca="1" si="0"/>
        <v>0.38831054094975864</v>
      </c>
      <c r="L2" s="112">
        <f t="shared" ca="1" si="0"/>
        <v>0.39251168044406637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0.39671281993837404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9.7480946840276E-2</v>
      </c>
      <c r="D3" s="114">
        <f ca="1">MAX(0,IFERROR(VLOOKUP(MID(CELL("filename",$A$1),FIND("]",CELL("filename",$A$1))+1,255)&amp;$A3,_datainput!$A$1:$AE$345,4+D$1-1990,FALSE),0))</f>
        <v>9.2967499166481005E-2</v>
      </c>
      <c r="E3" s="114">
        <f t="shared" ref="E3:F3" ca="1" si="1">D3-(D3-$G3)/($G$1-D$1)</f>
        <v>9.0683152516015136E-2</v>
      </c>
      <c r="F3" s="114">
        <f t="shared" ca="1" si="1"/>
        <v>8.8398805865549268E-2</v>
      </c>
      <c r="G3" s="111">
        <f ca="1">INDEX(OFFSET(_summary!$T$26,0,MATCH(MID(CELL("filename",$A$1),FIND("]",CELL("filename",$A$1))+1,255),_summary!$U$25:$AI$25,0),140,1),MATCH($A3,_summary!$U$26:$U$54,0))</f>
        <v>8.6114459215083414E-2</v>
      </c>
      <c r="H3" s="112">
        <f t="shared" ref="H3:L18" ca="1" si="2">G3-5*(G3-$M3)/($M$1-G$1)</f>
        <v>9.3336812385804865E-2</v>
      </c>
      <c r="I3" s="112">
        <f t="shared" ca="1" si="2"/>
        <v>0.10055916555652632</v>
      </c>
      <c r="J3" s="112">
        <f t="shared" ca="1" si="2"/>
        <v>0.10778151872724777</v>
      </c>
      <c r="K3" s="112">
        <f t="shared" ca="1" si="2"/>
        <v>0.11500387189796922</v>
      </c>
      <c r="L3" s="112">
        <f t="shared" ca="1" si="2"/>
        <v>0.12222622506869066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0.12944857823941211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0.71243808931522501</v>
      </c>
      <c r="D4" s="114">
        <f ca="1">MAX(0,IFERROR(VLOOKUP(MID(CELL("filename",$A$1),FIND("]",CELL("filename",$A$1))+1,255)&amp;$A4,_datainput!$A$1:$AE$345,4+D$1-1990,FALSE),0))</f>
        <v>0.70227921522822234</v>
      </c>
      <c r="E4" s="114">
        <f t="shared" ref="E4:F4" ca="1" si="3">D4-(D4-$G4)/($G$1-D$1)</f>
        <v>0.69907208850298952</v>
      </c>
      <c r="F4" s="114">
        <f t="shared" ca="1" si="3"/>
        <v>0.69586496177775659</v>
      </c>
      <c r="G4" s="111">
        <f ca="1">INDEX(OFFSET(_summary!$T$26,0,MATCH(MID(CELL("filename",$A$1),FIND("]",CELL("filename",$A$1))+1,255),_summary!$U$25:$AI$25,0),140,1),MATCH($A4,_summary!$U$26:$U$54,0))</f>
        <v>0.69265783505252376</v>
      </c>
      <c r="H4" s="112">
        <f t="shared" ca="1" si="2"/>
        <v>0.69852897005021519</v>
      </c>
      <c r="I4" s="112">
        <f t="shared" ca="1" si="2"/>
        <v>0.70440010504790662</v>
      </c>
      <c r="J4" s="112">
        <f t="shared" ca="1" si="2"/>
        <v>0.71027124004559805</v>
      </c>
      <c r="K4" s="112">
        <f t="shared" ca="1" si="2"/>
        <v>0.71614237504328948</v>
      </c>
      <c r="L4" s="112">
        <f t="shared" ca="1" si="2"/>
        <v>0.7220135100409808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0.72788464503867223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0.68732803541392873</v>
      </c>
      <c r="D5" s="114">
        <f ca="1">MAX(0,IFERROR(VLOOKUP(MID(CELL("filename",$A$1),FIND("]",CELL("filename",$A$1))+1,255)&amp;$A5,_datainput!$A$1:$AE$345,4+D$1-1990,FALSE),0))</f>
        <v>0.67660271517477433</v>
      </c>
      <c r="E5" s="114">
        <f t="shared" ref="E5:F5" ca="1" si="4">D5-(D5-$G5)/($G$1-D$1)</f>
        <v>0.67916599472619643</v>
      </c>
      <c r="F5" s="114">
        <f t="shared" ca="1" si="4"/>
        <v>0.68172927427761865</v>
      </c>
      <c r="G5" s="111">
        <f ca="1">INDEX(OFFSET(_summary!$T$26,0,MATCH(MID(CELL("filename",$A$1),FIND("]",CELL("filename",$A$1))+1,255),_summary!$U$25:$AI$25,0),140,1),MATCH($A5,_summary!$U$26:$U$54,0))</f>
        <v>0.68429255382904075</v>
      </c>
      <c r="H5" s="112">
        <f t="shared" ca="1" si="2"/>
        <v>0.68626417495567416</v>
      </c>
      <c r="I5" s="112">
        <f t="shared" ca="1" si="2"/>
        <v>0.68823579608230756</v>
      </c>
      <c r="J5" s="112">
        <f t="shared" ca="1" si="2"/>
        <v>0.69020741720894097</v>
      </c>
      <c r="K5" s="112">
        <f t="shared" ca="1" si="2"/>
        <v>0.69217903833557448</v>
      </c>
      <c r="L5" s="112">
        <f t="shared" ca="1" si="2"/>
        <v>0.694150659462208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0.6961222805888414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6.8241226677799804E-2</v>
      </c>
      <c r="D6" s="114">
        <f ca="1">MAX(0,IFERROR(VLOOKUP(MID(CELL("filename",$A$1),FIND("]",CELL("filename",$A$1))+1,255)&amp;$A6,_datainput!$A$1:$AE$345,4+D$1-1990,FALSE),0))</f>
        <v>7.5214960575577375E-2</v>
      </c>
      <c r="E6" s="114">
        <f t="shared" ref="E6:F6" ca="1" si="5">D6-(D6-$G6)/($G$1-D$1)</f>
        <v>6.9916260854173712E-2</v>
      </c>
      <c r="F6" s="114">
        <f t="shared" ca="1" si="5"/>
        <v>6.4617561132770049E-2</v>
      </c>
      <c r="G6" s="111">
        <f ca="1">INDEX(OFFSET(_summary!$T$26,0,MATCH(MID(CELL("filename",$A$1),FIND("]",CELL("filename",$A$1))+1,255),_summary!$U$25:$AI$25,0),140,1),MATCH($A6,_summary!$U$26:$U$54,0))</f>
        <v>5.9318861411366393E-2</v>
      </c>
      <c r="H6" s="112">
        <f t="shared" ca="1" si="2"/>
        <v>6.7210849073402204E-2</v>
      </c>
      <c r="I6" s="112">
        <f t="shared" ca="1" si="2"/>
        <v>7.5102836735438022E-2</v>
      </c>
      <c r="J6" s="112">
        <f t="shared" ca="1" si="2"/>
        <v>8.299482439747384E-2</v>
      </c>
      <c r="K6" s="112">
        <f t="shared" ca="1" si="2"/>
        <v>9.0886812059509658E-2</v>
      </c>
      <c r="L6" s="112">
        <f t="shared" ca="1" si="2"/>
        <v>9.8778799721545477E-2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0.10667078738358129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0.39109393972993406</v>
      </c>
      <c r="D7" s="114">
        <f ca="1">MAX(0,IFERROR(VLOOKUP(MID(CELL("filename",$A$1),FIND("]",CELL("filename",$A$1))+1,255)&amp;$A7,_datainput!$A$1:$AE$345,4+D$1-1990,FALSE),0))</f>
        <v>0.3920227814356026</v>
      </c>
      <c r="E7" s="114">
        <f t="shared" ref="E7:F7" ca="1" si="6">D7-(D7-$G7)/($G$1-D$1)</f>
        <v>0.38245415146669487</v>
      </c>
      <c r="F7" s="114">
        <f t="shared" ca="1" si="6"/>
        <v>0.3728855214977872</v>
      </c>
      <c r="G7" s="111">
        <f ca="1">INDEX(OFFSET(_summary!$T$26,0,MATCH(MID(CELL("filename",$A$1),FIND("]",CELL("filename",$A$1))+1,255),_summary!$U$25:$AI$25,0),140,1),MATCH($A7,_summary!$U$26:$U$54,0))</f>
        <v>0.36331689152887947</v>
      </c>
      <c r="H7" s="112">
        <f t="shared" ca="1" si="2"/>
        <v>0.37204140082419301</v>
      </c>
      <c r="I7" s="112">
        <f t="shared" ca="1" si="2"/>
        <v>0.38076591011950656</v>
      </c>
      <c r="J7" s="112">
        <f t="shared" ca="1" si="2"/>
        <v>0.3894904194148201</v>
      </c>
      <c r="K7" s="112">
        <f t="shared" ca="1" si="2"/>
        <v>0.39821492871013364</v>
      </c>
      <c r="L7" s="112">
        <f t="shared" ca="1" si="2"/>
        <v>0.40693943800544718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0.41566394730076067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0.4887550347504605</v>
      </c>
      <c r="D8" s="114">
        <f ca="1">MAX(0,IFERROR(VLOOKUP(MID(CELL("filename",$A$1),FIND("]",CELL("filename",$A$1))+1,255)&amp;$A8,_datainput!$A$1:$AE$345,4+D$1-1990,FALSE),0))</f>
        <v>0.49999151021295352</v>
      </c>
      <c r="E8" s="114">
        <f t="shared" ref="E8:F8" ca="1" si="7">D8-(D8-$G8)/($G$1-D$1)</f>
        <v>0.4785985822028343</v>
      </c>
      <c r="F8" s="114">
        <f t="shared" ca="1" si="7"/>
        <v>0.45720565419271508</v>
      </c>
      <c r="G8" s="111">
        <f ca="1">INDEX(OFFSET(_summary!$T$26,0,MATCH(MID(CELL("filename",$A$1),FIND("]",CELL("filename",$A$1))+1,255),_summary!$U$25:$AI$25,0),140,1),MATCH($A8,_summary!$U$26:$U$54,0))</f>
        <v>0.43581272618259587</v>
      </c>
      <c r="H8" s="112">
        <f t="shared" ca="1" si="2"/>
        <v>0.43912390295552228</v>
      </c>
      <c r="I8" s="112">
        <f t="shared" ca="1" si="2"/>
        <v>0.4424350797284487</v>
      </c>
      <c r="J8" s="112">
        <f t="shared" ca="1" si="2"/>
        <v>0.44574625650137512</v>
      </c>
      <c r="K8" s="112">
        <f t="shared" ca="1" si="2"/>
        <v>0.44905743327430153</v>
      </c>
      <c r="L8" s="112">
        <f t="shared" ca="1" si="2"/>
        <v>0.45236861004722795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0.45567978682015431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0.84221278405795164</v>
      </c>
      <c r="D9" s="114">
        <f ca="1">MAX(0,IFERROR(VLOOKUP(MID(CELL("filename",$A$1),FIND("]",CELL("filename",$A$1))+1,255)&amp;$A9,_datainput!$A$1:$AE$345,4+D$1-1990,FALSE),0))</f>
        <v>0.84927159275819319</v>
      </c>
      <c r="E9" s="114">
        <f t="shared" ref="E9:F9" ca="1" si="8">D9-(D9-$G9)/($G$1-D$1)</f>
        <v>0.8433327581429807</v>
      </c>
      <c r="F9" s="114">
        <f t="shared" ca="1" si="8"/>
        <v>0.8373939235277682</v>
      </c>
      <c r="G9" s="111">
        <f ca="1">INDEX(OFFSET(_summary!$T$26,0,MATCH(MID(CELL("filename",$A$1),FIND("]",CELL("filename",$A$1))+1,255),_summary!$U$25:$AI$25,0),140,1),MATCH($A9,_summary!$U$26:$U$54,0))</f>
        <v>0.83145508891255571</v>
      </c>
      <c r="H9" s="112">
        <f t="shared" ca="1" si="2"/>
        <v>0.83283602264338819</v>
      </c>
      <c r="I9" s="112">
        <f t="shared" ca="1" si="2"/>
        <v>0.83421695637422066</v>
      </c>
      <c r="J9" s="112">
        <f t="shared" ca="1" si="2"/>
        <v>0.83559789010505314</v>
      </c>
      <c r="K9" s="112">
        <f t="shared" ca="1" si="2"/>
        <v>0.83697882383588562</v>
      </c>
      <c r="L9" s="112">
        <f t="shared" ca="1" si="2"/>
        <v>0.8383597575667181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0.83974069129755047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0.50584358948208463</v>
      </c>
      <c r="D10" s="114">
        <f ca="1">MAX(0,IFERROR(VLOOKUP(MID(CELL("filename",$A$1),FIND("]",CELL("filename",$A$1))+1,255)&amp;$A10,_datainput!$A$1:$AE$345,4+D$1-1990,FALSE),0))</f>
        <v>0.43784313023220289</v>
      </c>
      <c r="E10" s="114">
        <f t="shared" ref="E10:F10" ca="1" si="9">D10-(D10-$G10)/($G$1-D$1)</f>
        <v>0.45625307123896569</v>
      </c>
      <c r="F10" s="114">
        <f t="shared" ca="1" si="9"/>
        <v>0.47466301224572849</v>
      </c>
      <c r="G10" s="111">
        <f ca="1">INDEX(OFFSET(_summary!$T$26,0,MATCH(MID(CELL("filename",$A$1),FIND("]",CELL("filename",$A$1))+1,255),_summary!$U$25:$AI$25,0),140,1),MATCH($A10,_summary!$U$26:$U$54,0))</f>
        <v>0.49307295325249134</v>
      </c>
      <c r="H10" s="112">
        <f t="shared" ca="1" si="2"/>
        <v>0.4950306575279933</v>
      </c>
      <c r="I10" s="112">
        <f t="shared" ca="1" si="2"/>
        <v>0.49698836180349526</v>
      </c>
      <c r="J10" s="112">
        <f t="shared" ca="1" si="2"/>
        <v>0.49894606607899716</v>
      </c>
      <c r="K10" s="112">
        <f t="shared" ca="1" si="2"/>
        <v>0.50090377035449907</v>
      </c>
      <c r="L10" s="112">
        <f t="shared" ca="1" si="2"/>
        <v>0.50286147463000108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0.50481917890550299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0.27725870941670666</v>
      </c>
      <c r="D11" s="114">
        <f ca="1">MAX(0,IFERROR(VLOOKUP(MID(CELL("filename",$A$1),FIND("]",CELL("filename",$A$1))+1,255)&amp;$A11,_datainput!$A$1:$AE$345,4+D$1-1990,FALSE),0))</f>
        <v>0.27205855291099107</v>
      </c>
      <c r="E11" s="114">
        <f t="shared" ref="E11:F11" ca="1" si="10">D11-(D11-$G11)/($G$1-D$1)</f>
        <v>0.26725467524696667</v>
      </c>
      <c r="F11" s="114">
        <f t="shared" ca="1" si="10"/>
        <v>0.26245079758294226</v>
      </c>
      <c r="G11" s="111">
        <f ca="1">INDEX(OFFSET(_summary!$T$26,0,MATCH(MID(CELL("filename",$A$1),FIND("]",CELL("filename",$A$1))+1,255),_summary!$U$25:$AI$25,0),140,1),MATCH($A11,_summary!$U$26:$U$54,0))</f>
        <v>0.25764691991891786</v>
      </c>
      <c r="H11" s="112">
        <f t="shared" ca="1" si="2"/>
        <v>0.26168333469216787</v>
      </c>
      <c r="I11" s="112">
        <f t="shared" ca="1" si="2"/>
        <v>0.26571974946541782</v>
      </c>
      <c r="J11" s="112">
        <f t="shared" ca="1" si="2"/>
        <v>0.26975616423866777</v>
      </c>
      <c r="K11" s="112">
        <f t="shared" ca="1" si="2"/>
        <v>0.27379257901191778</v>
      </c>
      <c r="L11" s="112">
        <f t="shared" ca="1" si="2"/>
        <v>0.27782899378516779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0.28186540855841774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0.15061485460392313</v>
      </c>
      <c r="D12" s="114">
        <f ca="1">MAX(0,IFERROR(VLOOKUP(MID(CELL("filename",$A$1),FIND("]",CELL("filename",$A$1))+1,255)&amp;$A12,_datainput!$A$1:$AE$345,4+D$1-1990,FALSE),0))</f>
        <v>0.14535433460582414</v>
      </c>
      <c r="E12" s="114">
        <f t="shared" ref="E12:F12" ca="1" si="11">D12-(D12-$G12)/($G$1-D$1)</f>
        <v>0.14132457396384965</v>
      </c>
      <c r="F12" s="114">
        <f t="shared" ca="1" si="11"/>
        <v>0.13729481332187515</v>
      </c>
      <c r="G12" s="111">
        <f ca="1">INDEX(OFFSET(_summary!$T$26,0,MATCH(MID(CELL("filename",$A$1),FIND("]",CELL("filename",$A$1))+1,255),_summary!$U$25:$AI$25,0),140,1),MATCH($A12,_summary!$U$26:$U$54,0))</f>
        <v>0.13326505267990063</v>
      </c>
      <c r="H12" s="112">
        <f t="shared" ca="1" si="2"/>
        <v>0.13966366991278617</v>
      </c>
      <c r="I12" s="112">
        <f t="shared" ca="1" si="2"/>
        <v>0.14606228714567171</v>
      </c>
      <c r="J12" s="112">
        <f t="shared" ca="1" si="2"/>
        <v>0.15246090437855725</v>
      </c>
      <c r="K12" s="112">
        <f t="shared" ca="1" si="2"/>
        <v>0.15885952161144279</v>
      </c>
      <c r="L12" s="112">
        <f t="shared" ca="1" si="2"/>
        <v>0.16525813884432833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0.17165675607721387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0.30827066220991722</v>
      </c>
      <c r="D13" s="114">
        <f ca="1">MAX(0,IFERROR(VLOOKUP(MID(CELL("filename",$A$1),FIND("]",CELL("filename",$A$1))+1,255)&amp;$A13,_datainput!$A$1:$AE$345,4+D$1-1990,FALSE),0))</f>
        <v>0.30725622323255741</v>
      </c>
      <c r="E13" s="114">
        <f t="shared" ref="E13:F13" ca="1" si="12">D13-(D13-$G13)/($G$1-D$1)</f>
        <v>0.34093670101369089</v>
      </c>
      <c r="F13" s="114">
        <f t="shared" ca="1" si="12"/>
        <v>0.37461717879482437</v>
      </c>
      <c r="G13" s="111">
        <f ca="1">INDEX(OFFSET(_summary!$T$26,0,MATCH(MID(CELL("filename",$A$1),FIND("]",CELL("filename",$A$1))+1,255),_summary!$U$25:$AI$25,0),140,1),MATCH($A13,_summary!$U$26:$U$54,0))</f>
        <v>0.40829765657595779</v>
      </c>
      <c r="H13" s="112">
        <f t="shared" ca="1" si="2"/>
        <v>0.41380419294362386</v>
      </c>
      <c r="I13" s="112">
        <f t="shared" ca="1" si="2"/>
        <v>0.41931072931128993</v>
      </c>
      <c r="J13" s="112">
        <f t="shared" ca="1" si="2"/>
        <v>0.424817265678956</v>
      </c>
      <c r="K13" s="112">
        <f t="shared" ca="1" si="2"/>
        <v>0.43032380204662207</v>
      </c>
      <c r="L13" s="112">
        <f t="shared" ca="1" si="2"/>
        <v>0.4358303384142882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0.44133687478195427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0.40707772729406694</v>
      </c>
      <c r="D14" s="114">
        <f ca="1">MAX(0,IFERROR(VLOOKUP(MID(CELL("filename",$A$1),FIND("]",CELL("filename",$A$1))+1,255)&amp;$A14,_datainput!$A$1:$AE$345,4+D$1-1990,FALSE),0))</f>
        <v>0.37796560496558895</v>
      </c>
      <c r="E14" s="114">
        <f t="shared" ref="E14:F14" ca="1" si="13">D14-(D14-$G14)/($G$1-D$1)</f>
        <v>0.40979652323439497</v>
      </c>
      <c r="F14" s="114">
        <f t="shared" ca="1" si="13"/>
        <v>0.44162744150320099</v>
      </c>
      <c r="G14" s="111">
        <f ca="1">INDEX(OFFSET(_summary!$T$26,0,MATCH(MID(CELL("filename",$A$1),FIND("]",CELL("filename",$A$1))+1,255),_summary!$U$25:$AI$25,0),140,1),MATCH($A14,_summary!$U$26:$U$54,0))</f>
        <v>0.47345835977200695</v>
      </c>
      <c r="H14" s="112">
        <f t="shared" ca="1" si="2"/>
        <v>0.47705522464650757</v>
      </c>
      <c r="I14" s="112">
        <f t="shared" ca="1" si="2"/>
        <v>0.48065208952100819</v>
      </c>
      <c r="J14" s="112">
        <f t="shared" ca="1" si="2"/>
        <v>0.48424895439550875</v>
      </c>
      <c r="K14" s="112">
        <f t="shared" ca="1" si="2"/>
        <v>0.48784581927000936</v>
      </c>
      <c r="L14" s="112">
        <f t="shared" ca="1" si="2"/>
        <v>0.49144268414450998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0.49503954901901054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1.5910266737867246E-2</v>
      </c>
      <c r="D15" s="114">
        <f ca="1">MAX(0,IFERROR(VLOOKUP(MID(CELL("filename",$A$1),FIND("]",CELL("filename",$A$1))+1,255)&amp;$A15,_datainput!$A$1:$AE$345,4+D$1-1990,FALSE),0))</f>
        <v>1.3980820326012918E-2</v>
      </c>
      <c r="E15" s="114">
        <f t="shared" ref="E15:F15" ca="1" si="14">D15-(D15-$G15)/($G$1-D$1)</f>
        <v>1.3870351632271009E-2</v>
      </c>
      <c r="F15" s="114">
        <f t="shared" ca="1" si="14"/>
        <v>1.3759882938529103E-2</v>
      </c>
      <c r="G15" s="111">
        <f ca="1">INDEX(OFFSET(_summary!$T$26,0,MATCH(MID(CELL("filename",$A$1),FIND("]",CELL("filename",$A$1))+1,255),_summary!$U$25:$AI$25,0),140,1),MATCH($A15,_summary!$U$26:$U$54,0))</f>
        <v>1.3649414244787194E-2</v>
      </c>
      <c r="H15" s="112">
        <f t="shared" ca="1" si="2"/>
        <v>2.7269247295782666E-2</v>
      </c>
      <c r="I15" s="112">
        <f t="shared" ca="1" si="2"/>
        <v>4.0889080346778128E-2</v>
      </c>
      <c r="J15" s="112">
        <f t="shared" ca="1" si="2"/>
        <v>5.4508913397773598E-2</v>
      </c>
      <c r="K15" s="112">
        <f t="shared" ca="1" si="2"/>
        <v>6.8128746448769067E-2</v>
      </c>
      <c r="L15" s="112">
        <f t="shared" ca="1" si="2"/>
        <v>8.1748579499764537E-2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9.5368412550760007E-2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0.27258407758387604</v>
      </c>
      <c r="D16" s="114">
        <f ca="1">MAX(0,IFERROR(VLOOKUP(MID(CELL("filename",$A$1),FIND("]",CELL("filename",$A$1))+1,255)&amp;$A16,_datainput!$A$1:$AE$345,4+D$1-1990,FALSE),0))</f>
        <v>0.29053828958910743</v>
      </c>
      <c r="E16" s="114">
        <f t="shared" ref="E16:F16" ca="1" si="15">D16-(D16-$G16)/($G$1-D$1)</f>
        <v>0.28521232579706113</v>
      </c>
      <c r="F16" s="114">
        <f t="shared" ca="1" si="15"/>
        <v>0.27988636200501482</v>
      </c>
      <c r="G16" s="111">
        <f ca="1">INDEX(OFFSET(_summary!$T$26,0,MATCH(MID(CELL("filename",$A$1),FIND("]",CELL("filename",$A$1))+1,255),_summary!$U$25:$AI$25,0),140,1),MATCH($A16,_summary!$U$26:$U$54,0))</f>
        <v>0.27456039821296857</v>
      </c>
      <c r="H16" s="112">
        <f t="shared" ca="1" si="2"/>
        <v>0.27873352449393135</v>
      </c>
      <c r="I16" s="112">
        <f t="shared" ca="1" si="2"/>
        <v>0.28290665077489413</v>
      </c>
      <c r="J16" s="112">
        <f t="shared" ca="1" si="2"/>
        <v>0.28707977705585697</v>
      </c>
      <c r="K16" s="112">
        <f t="shared" ca="1" si="2"/>
        <v>0.29125290333681975</v>
      </c>
      <c r="L16" s="112">
        <f t="shared" ca="1" si="2"/>
        <v>0.29542602961778253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0.29959915589874536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0.7507645549591635</v>
      </c>
      <c r="D17" s="114">
        <f ca="1">MAX(0,IFERROR(VLOOKUP(MID(CELL("filename",$A$1),FIND("]",CELL("filename",$A$1))+1,255)&amp;$A17,_datainput!$A$1:$AE$345,4+D$1-1990,FALSE),0))</f>
        <v>0.76571084607395612</v>
      </c>
      <c r="E17" s="114">
        <f t="shared" ref="E17:F17" ca="1" si="16">D17-(D17-$G17)/($G$1-D$1)</f>
        <v>0.7754151383001936</v>
      </c>
      <c r="F17" s="114">
        <f t="shared" ca="1" si="16"/>
        <v>0.78511943052643107</v>
      </c>
      <c r="G17" s="111">
        <f ca="1">INDEX(OFFSET(_summary!$T$26,0,MATCH(MID(CELL("filename",$A$1),FIND("]",CELL("filename",$A$1))+1,255),_summary!$U$25:$AI$25,0),140,1),MATCH($A17,_summary!$U$26:$U$54,0))</f>
        <v>0.79482372275266855</v>
      </c>
      <c r="H17" s="112">
        <f t="shared" ca="1" si="2"/>
        <v>0.79657221025711145</v>
      </c>
      <c r="I17" s="112">
        <f t="shared" ca="1" si="2"/>
        <v>0.79832069776155434</v>
      </c>
      <c r="J17" s="112">
        <f t="shared" ca="1" si="2"/>
        <v>0.80006918526599724</v>
      </c>
      <c r="K17" s="112">
        <f t="shared" ca="1" si="2"/>
        <v>0.80181767277044014</v>
      </c>
      <c r="L17" s="112">
        <f t="shared" ca="1" si="2"/>
        <v>0.80356616027488292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0.80531464777932582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0.69415875722917053</v>
      </c>
      <c r="D18" s="114">
        <f ca="1">MAX(0,IFERROR(VLOOKUP(MID(CELL("filename",$A$1),FIND("]",CELL("filename",$A$1))+1,255)&amp;$A18,_datainput!$A$1:$AE$345,4+D$1-1990,FALSE),0))</f>
        <v>0.66911398918434806</v>
      </c>
      <c r="E18" s="114">
        <f t="shared" ref="E18:F18" ca="1" si="17">D18-(D18-$G18)/($G$1-D$1)</f>
        <v>0.68845164437728357</v>
      </c>
      <c r="F18" s="114">
        <f t="shared" ca="1" si="17"/>
        <v>0.70778929957021908</v>
      </c>
      <c r="G18" s="111">
        <f ca="1">INDEX(OFFSET(_summary!$T$26,0,MATCH(MID(CELL("filename",$A$1),FIND("]",CELL("filename",$A$1))+1,255),_summary!$U$25:$AI$25,0),140,1),MATCH($A18,_summary!$U$26:$U$54,0))</f>
        <v>0.72712695476315448</v>
      </c>
      <c r="H18" s="112">
        <f t="shared" ca="1" si="2"/>
        <v>0.7310990776113987</v>
      </c>
      <c r="I18" s="112">
        <f t="shared" ca="1" si="2"/>
        <v>0.73507120045964291</v>
      </c>
      <c r="J18" s="112">
        <f t="shared" ca="1" si="2"/>
        <v>0.73904332330788713</v>
      </c>
      <c r="K18" s="112">
        <f t="shared" ca="1" si="2"/>
        <v>0.74301544615613135</v>
      </c>
      <c r="L18" s="112">
        <f t="shared" ca="1" si="2"/>
        <v>0.74698756900437557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0.75095969185261979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5.6393131125920211E-2</v>
      </c>
      <c r="D19" s="114">
        <f ca="1">MAX(0,IFERROR(VLOOKUP(MID(CELL("filename",$A$1),FIND("]",CELL("filename",$A$1))+1,255)&amp;$A19,_datainput!$A$1:$AE$345,4+D$1-1990,FALSE),0))</f>
        <v>5.8631374986460025E-2</v>
      </c>
      <c r="E19" s="114">
        <f t="shared" ref="E19:F19" ca="1" si="18">D19-(D19-$G19)/($G$1-D$1)</f>
        <v>5.3920827126110848E-2</v>
      </c>
      <c r="F19" s="114">
        <f t="shared" ca="1" si="18"/>
        <v>4.9210279265761672E-2</v>
      </c>
      <c r="G19" s="111">
        <f ca="1">INDEX(OFFSET(_summary!$T$26,0,MATCH(MID(CELL("filename",$A$1),FIND("]",CELL("filename",$A$1))+1,255),_summary!$U$25:$AI$25,0),140,1),MATCH($A19,_summary!$U$26:$U$54,0))</f>
        <v>4.4499731405412489E-2</v>
      </c>
      <c r="H19" s="112">
        <f t="shared" ref="H19:L34" ca="1" si="19">G19-5*(G19-$M19)/($M$1-G$1)</f>
        <v>5.1599441731732476E-2</v>
      </c>
      <c r="I19" s="112">
        <f t="shared" ca="1" si="19"/>
        <v>5.8699152058052463E-2</v>
      </c>
      <c r="J19" s="112">
        <f t="shared" ca="1" si="19"/>
        <v>6.579886238437245E-2</v>
      </c>
      <c r="K19" s="112">
        <f t="shared" ca="1" si="19"/>
        <v>7.289857271069243E-2</v>
      </c>
      <c r="L19" s="112">
        <f t="shared" ca="1" si="19"/>
        <v>7.9998283037012424E-2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8.7097993363332404E-2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6.3531979422861429E-2</v>
      </c>
      <c r="D20" s="114">
        <f ca="1">MAX(0,IFERROR(VLOOKUP(MID(CELL("filename",$A$1),FIND("]",CELL("filename",$A$1))+1,255)&amp;$A20,_datainput!$A$1:$AE$345,4+D$1-1990,FALSE),0))</f>
        <v>6.8153818126304777E-2</v>
      </c>
      <c r="E20" s="114">
        <f t="shared" ref="E20:F20" ca="1" si="20">D20-(D20-$G20)/($G$1-D$1)</f>
        <v>6.9686175375759427E-2</v>
      </c>
      <c r="F20" s="114">
        <f t="shared" ca="1" si="20"/>
        <v>7.1218532625214076E-2</v>
      </c>
      <c r="G20" s="111">
        <f ca="1">INDEX(OFFSET(_summary!$T$26,0,MATCH(MID(CELL("filename",$A$1),FIND("]",CELL("filename",$A$1))+1,255),_summary!$U$25:$AI$25,0),140,1),MATCH($A20,_summary!$U$26:$U$54,0))</f>
        <v>7.2750889874668712E-2</v>
      </c>
      <c r="H20" s="112">
        <f t="shared" ca="1" si="19"/>
        <v>7.6682009188480837E-2</v>
      </c>
      <c r="I20" s="112">
        <f t="shared" ca="1" si="19"/>
        <v>8.0613128502292963E-2</v>
      </c>
      <c r="J20" s="112">
        <f t="shared" ca="1" si="19"/>
        <v>8.4544247816105089E-2</v>
      </c>
      <c r="K20" s="112">
        <f t="shared" ca="1" si="19"/>
        <v>8.8475367129917215E-2</v>
      </c>
      <c r="L20" s="112">
        <f t="shared" ca="1" si="19"/>
        <v>9.2406486443729341E-2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9.6337605757541481E-2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6.4008780165263249E-2</v>
      </c>
      <c r="D21" s="114">
        <f ca="1">MAX(0,IFERROR(VLOOKUP(MID(CELL("filename",$A$1),FIND("]",CELL("filename",$A$1))+1,255)&amp;$A21,_datainput!$A$1:$AE$345,4+D$1-1990,FALSE),0))</f>
        <v>6.7017052654631801E-2</v>
      </c>
      <c r="E21" s="114">
        <f t="shared" ref="E21:F21" ca="1" si="21">D21-(D21-$G21)/($G$1-D$1)</f>
        <v>6.1355660149741892E-2</v>
      </c>
      <c r="F21" s="114">
        <f t="shared" ca="1" si="21"/>
        <v>5.5694267644851983E-2</v>
      </c>
      <c r="G21" s="111">
        <f ca="1">INDEX(OFFSET(_summary!$T$26,0,MATCH(MID(CELL("filename",$A$1),FIND("]",CELL("filename",$A$1))+1,255),_summary!$U$25:$AI$25,0),140,1),MATCH($A21,_summary!$U$26:$U$54,0))</f>
        <v>5.0032875139962074E-2</v>
      </c>
      <c r="H21" s="112">
        <f t="shared" ca="1" si="19"/>
        <v>5.4938357256272233E-2</v>
      </c>
      <c r="I21" s="112">
        <f t="shared" ca="1" si="19"/>
        <v>5.9843839372582391E-2</v>
      </c>
      <c r="J21" s="112">
        <f t="shared" ca="1" si="19"/>
        <v>6.474932148889255E-2</v>
      </c>
      <c r="K21" s="112">
        <f t="shared" ca="1" si="19"/>
        <v>6.9654803605202709E-2</v>
      </c>
      <c r="L21" s="112">
        <f t="shared" ca="1" si="19"/>
        <v>7.4560285721512867E-2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7.9465767837823026E-2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0.21602082970130557</v>
      </c>
      <c r="D22" s="114">
        <f ca="1">MAX(0,IFERROR(VLOOKUP(MID(CELL("filename",$A$1),FIND("]",CELL("filename",$A$1))+1,255)&amp;$A22,_datainput!$A$1:$AE$345,4+D$1-1990,FALSE),0))</f>
        <v>0.21156549274249073</v>
      </c>
      <c r="E22" s="114">
        <f t="shared" ref="E22:F22" ca="1" si="22">D22-(D22-$G22)/($G$1-D$1)</f>
        <v>0.21385052649407302</v>
      </c>
      <c r="F22" s="114">
        <f t="shared" ca="1" si="22"/>
        <v>0.21613556024565533</v>
      </c>
      <c r="G22" s="111">
        <f ca="1">INDEX(OFFSET(_summary!$T$26,0,MATCH(MID(CELL("filename",$A$1),FIND("]",CELL("filename",$A$1))+1,255),_summary!$U$25:$AI$25,0),140,1),MATCH($A22,_summary!$U$26:$U$54,0))</f>
        <v>0.21842059399723762</v>
      </c>
      <c r="H22" s="112">
        <f t="shared" ca="1" si="19"/>
        <v>0.23655318275030845</v>
      </c>
      <c r="I22" s="112">
        <f t="shared" ca="1" si="19"/>
        <v>0.25468577150337929</v>
      </c>
      <c r="J22" s="112">
        <f t="shared" ca="1" si="19"/>
        <v>0.27281836025645012</v>
      </c>
      <c r="K22" s="112">
        <f t="shared" ca="1" si="19"/>
        <v>0.29095094900952095</v>
      </c>
      <c r="L22" s="112">
        <f t="shared" ca="1" si="19"/>
        <v>0.30908353776259179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0.32721612651566262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0.73859911849945847</v>
      </c>
      <c r="D23" s="114">
        <f ca="1">MAX(0,IFERROR(VLOOKUP(MID(CELL("filename",$A$1),FIND("]",CELL("filename",$A$1))+1,255)&amp;$A23,_datainput!$A$1:$AE$345,4+D$1-1990,FALSE),0))</f>
        <v>0.74362166911910021</v>
      </c>
      <c r="E23" s="114">
        <f t="shared" ref="E23:F23" ca="1" si="23">D23-(D23-$G23)/($G$1-D$1)</f>
        <v>0.74197200532020224</v>
      </c>
      <c r="F23" s="114">
        <f t="shared" ca="1" si="23"/>
        <v>0.74032234152130427</v>
      </c>
      <c r="G23" s="111">
        <f ca="1">INDEX(OFFSET(_summary!$T$26,0,MATCH(MID(CELL("filename",$A$1),FIND("]",CELL("filename",$A$1))+1,255),_summary!$U$25:$AI$25,0),140,1),MATCH($A23,_summary!$U$26:$U$54,0))</f>
        <v>0.73867267772240641</v>
      </c>
      <c r="H23" s="112">
        <f t="shared" ca="1" si="19"/>
        <v>0.74021736976210284</v>
      </c>
      <c r="I23" s="112">
        <f t="shared" ca="1" si="19"/>
        <v>0.74176206180179927</v>
      </c>
      <c r="J23" s="112">
        <f t="shared" ca="1" si="19"/>
        <v>0.74330675384149569</v>
      </c>
      <c r="K23" s="112">
        <f t="shared" ca="1" si="19"/>
        <v>0.74485144588119212</v>
      </c>
      <c r="L23" s="112">
        <f t="shared" ca="1" si="19"/>
        <v>0.74639613792088855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0.74794082996058497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0.54900659074543512</v>
      </c>
      <c r="D24" s="114">
        <f ca="1">MAX(0,IFERROR(VLOOKUP(MID(CELL("filename",$A$1),FIND("]",CELL("filename",$A$1))+1,255)&amp;$A24,_datainput!$A$1:$AE$345,4+D$1-1990,FALSE),0))</f>
        <v>0.54322064459380393</v>
      </c>
      <c r="E24" s="114">
        <f t="shared" ref="E24:F24" ca="1" si="24">D24-(D24-$G24)/($G$1-D$1)</f>
        <v>0.54576040279810945</v>
      </c>
      <c r="F24" s="114">
        <f t="shared" ca="1" si="24"/>
        <v>0.54830016100241497</v>
      </c>
      <c r="G24" s="111">
        <f ca="1">INDEX(OFFSET(_summary!$T$26,0,MATCH(MID(CELL("filename",$A$1),FIND("]",CELL("filename",$A$1))+1,255),_summary!$U$25:$AI$25,0),140,1),MATCH($A24,_summary!$U$26:$U$54,0))</f>
        <v>0.55083991920672049</v>
      </c>
      <c r="H24" s="112">
        <f t="shared" ca="1" si="19"/>
        <v>0.55326635069460706</v>
      </c>
      <c r="I24" s="112">
        <f t="shared" ca="1" si="19"/>
        <v>0.55569278218249363</v>
      </c>
      <c r="J24" s="112">
        <f t="shared" ca="1" si="19"/>
        <v>0.5581192136703802</v>
      </c>
      <c r="K24" s="112">
        <f t="shared" ca="1" si="19"/>
        <v>0.56054564515826677</v>
      </c>
      <c r="L24" s="112">
        <f t="shared" ca="1" si="19"/>
        <v>0.56297207664615334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0.56539850813403991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2.9614249091326247E-2</v>
      </c>
      <c r="D25" s="114">
        <f ca="1">MAX(0,IFERROR(VLOOKUP(MID(CELL("filename",$A$1),FIND("]",CELL("filename",$A$1))+1,255)&amp;$A25,_datainput!$A$1:$AE$345,4+D$1-1990,FALSE),0))</f>
        <v>2.9656473398205499E-2</v>
      </c>
      <c r="E25" s="114">
        <f t="shared" ref="E25:F25" ca="1" si="25">D25-(D25-$G25)/($G$1-D$1)</f>
        <v>3.1295002358286472E-2</v>
      </c>
      <c r="F25" s="114">
        <f t="shared" ca="1" si="25"/>
        <v>3.2933531318367446E-2</v>
      </c>
      <c r="G25" s="111">
        <f ca="1">INDEX(OFFSET(_summary!$T$26,0,MATCH(MID(CELL("filename",$A$1),FIND("]",CELL("filename",$A$1))+1,255),_summary!$U$25:$AI$25,0),140,1),MATCH($A25,_summary!$U$26:$U$54,0))</f>
        <v>3.4572060278448426E-2</v>
      </c>
      <c r="H25" s="112">
        <f t="shared" ca="1" si="19"/>
        <v>4.0052679076947567E-2</v>
      </c>
      <c r="I25" s="112">
        <f t="shared" ca="1" si="19"/>
        <v>4.5533297875446702E-2</v>
      </c>
      <c r="J25" s="112">
        <f t="shared" ca="1" si="19"/>
        <v>5.1013916673945836E-2</v>
      </c>
      <c r="K25" s="112">
        <f t="shared" ca="1" si="19"/>
        <v>5.6494535472444977E-2</v>
      </c>
      <c r="L25" s="112">
        <f t="shared" ca="1" si="19"/>
        <v>6.1975154270944119E-2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6.7455773069443253E-2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0.60734942835716188</v>
      </c>
      <c r="D26" s="114">
        <f ca="1">MAX(0,IFERROR(VLOOKUP(MID(CELL("filename",$A$1),FIND("]",CELL("filename",$A$1))+1,255)&amp;$A26,_datainput!$A$1:$AE$345,4+D$1-1990,FALSE),0))</f>
        <v>0.59596113401827833</v>
      </c>
      <c r="E26" s="114">
        <f t="shared" ref="E26:F26" ca="1" si="26">D26-(D26-$G26)/($G$1-D$1)</f>
        <v>0.60301348694634938</v>
      </c>
      <c r="F26" s="114">
        <f t="shared" ca="1" si="26"/>
        <v>0.61006583987442053</v>
      </c>
      <c r="G26" s="111">
        <f ca="1">INDEX(OFFSET(_summary!$T$26,0,MATCH(MID(CELL("filename",$A$1),FIND("]",CELL("filename",$A$1))+1,255),_summary!$U$25:$AI$25,0),140,1),MATCH($A26,_summary!$U$26:$U$54,0))</f>
        <v>0.61711819280249158</v>
      </c>
      <c r="H26" s="112">
        <f t="shared" ca="1" si="19"/>
        <v>0.61971988101645248</v>
      </c>
      <c r="I26" s="112">
        <f t="shared" ca="1" si="19"/>
        <v>0.62232156923041337</v>
      </c>
      <c r="J26" s="112">
        <f t="shared" ca="1" si="19"/>
        <v>0.62492325744437427</v>
      </c>
      <c r="K26" s="112">
        <f t="shared" ca="1" si="19"/>
        <v>0.62752494565833516</v>
      </c>
      <c r="L26" s="112">
        <f t="shared" ca="1" si="19"/>
        <v>0.63012663387229595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0.63272832208625684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0.30382071342202671</v>
      </c>
      <c r="D27" s="114">
        <f ca="1">MAX(0,IFERROR(VLOOKUP(MID(CELL("filename",$A$1),FIND("]",CELL("filename",$A$1))+1,255)&amp;$A27,_datainput!$A$1:$AE$345,4+D$1-1990,FALSE),0))</f>
        <v>0.30018235796296877</v>
      </c>
      <c r="E27" s="114">
        <f t="shared" ref="E27:F27" ca="1" si="27">D27-(D27-$G27)/($G$1-D$1)</f>
        <v>0.30551560220082918</v>
      </c>
      <c r="F27" s="114">
        <f t="shared" ca="1" si="27"/>
        <v>0.3108488464386896</v>
      </c>
      <c r="G27" s="111">
        <f ca="1">INDEX(OFFSET(_summary!$T$26,0,MATCH(MID(CELL("filename",$A$1),FIND("]",CELL("filename",$A$1))+1,255),_summary!$U$25:$AI$25,0),140,1),MATCH($A27,_summary!$U$26:$U$54,0))</f>
        <v>0.31618209067655001</v>
      </c>
      <c r="H27" s="112">
        <f t="shared" ca="1" si="19"/>
        <v>0.32037236109977518</v>
      </c>
      <c r="I27" s="112">
        <f t="shared" ca="1" si="19"/>
        <v>0.3245626315230003</v>
      </c>
      <c r="J27" s="112">
        <f t="shared" ca="1" si="19"/>
        <v>0.32875290194622542</v>
      </c>
      <c r="K27" s="112">
        <f t="shared" ca="1" si="19"/>
        <v>0.33294317236945059</v>
      </c>
      <c r="L27" s="112">
        <f t="shared" ca="1" si="19"/>
        <v>0.33713344279267576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0.34132371321590088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0.10770803105782174</v>
      </c>
      <c r="F28" s="114">
        <f t="shared" ca="1" si="28"/>
        <v>0.21541606211564351</v>
      </c>
      <c r="G28" s="111">
        <f ca="1">INDEX(OFFSET(_summary!$T$26,0,MATCH(MID(CELL("filename",$A$1),FIND("]",CELL("filename",$A$1))+1,255),_summary!$U$25:$AI$25,0),140,1),MATCH($A28,_summary!$U$26:$U$54,0))</f>
        <v>0.32312409317346524</v>
      </c>
      <c r="H28" s="112">
        <f t="shared" ca="1" si="19"/>
        <v>0.3233415551697566</v>
      </c>
      <c r="I28" s="112">
        <f t="shared" ca="1" si="19"/>
        <v>0.32355901716604796</v>
      </c>
      <c r="J28" s="112">
        <f t="shared" ca="1" si="19"/>
        <v>0.32377647916233931</v>
      </c>
      <c r="K28" s="112">
        <f t="shared" ca="1" si="19"/>
        <v>0.32399394115863062</v>
      </c>
      <c r="L28" s="112">
        <f t="shared" ca="1" si="19"/>
        <v>0.32421140315492192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0.32442886515121327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3.4278170429366199E-2</v>
      </c>
      <c r="F29" s="114">
        <f t="shared" ca="1" si="29"/>
        <v>6.8556340858732412E-2</v>
      </c>
      <c r="G29" s="111">
        <f ca="1">INDEX(OFFSET(_summary!$T$26,0,MATCH(MID(CELL("filename",$A$1),FIND("]",CELL("filename",$A$1))+1,255),_summary!$U$25:$AI$25,0),140,1),MATCH($A29,_summary!$U$26:$U$54,0))</f>
        <v>0.1028345112880986</v>
      </c>
      <c r="H29" s="112">
        <f t="shared" ca="1" si="19"/>
        <v>0.10967094089090534</v>
      </c>
      <c r="I29" s="112">
        <f t="shared" ca="1" si="19"/>
        <v>0.11650737049371208</v>
      </c>
      <c r="J29" s="112">
        <f t="shared" ca="1" si="19"/>
        <v>0.12334380009651882</v>
      </c>
      <c r="K29" s="112">
        <f t="shared" ca="1" si="19"/>
        <v>0.13018022969932555</v>
      </c>
      <c r="L29" s="112">
        <f t="shared" ca="1" si="19"/>
        <v>0.1370166593021323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0.14385308890493903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1.6284425123464518E-2</v>
      </c>
      <c r="F30" s="114">
        <f t="shared" ca="1" si="30"/>
        <v>3.2568850246929029E-2</v>
      </c>
      <c r="G30" s="111">
        <f ca="1">INDEX(OFFSET(_summary!$T$26,0,MATCH(MID(CELL("filename",$A$1),FIND("]",CELL("filename",$A$1))+1,255),_summary!$U$25:$AI$25,0),140,1),MATCH($A30,_summary!$U$26:$U$54,0))</f>
        <v>4.8853275370393551E-2</v>
      </c>
      <c r="H30" s="112">
        <f t="shared" ca="1" si="19"/>
        <v>5.435682563040331E-2</v>
      </c>
      <c r="I30" s="112">
        <f t="shared" ca="1" si="19"/>
        <v>5.986037589041307E-2</v>
      </c>
      <c r="J30" s="112">
        <f t="shared" ca="1" si="19"/>
        <v>6.536392615042283E-2</v>
      </c>
      <c r="K30" s="112">
        <f t="shared" ca="1" si="19"/>
        <v>7.0867476410432589E-2</v>
      </c>
      <c r="L30" s="112">
        <f t="shared" ca="1" si="19"/>
        <v>7.6371026670442349E-2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8.1874576930452109E-2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0.35922375895272635</v>
      </c>
      <c r="D31" s="114">
        <f ca="1">MAX(0,IFERROR(VLOOKUP(MID(CELL("filename",$A$1),FIND("]",CELL("filename",$A$1))+1,255)&amp;$A31,_datainput!$A$1:$AE$345,4+D$1-1990,FALSE),0))</f>
        <v>0.35773132433364696</v>
      </c>
      <c r="E31" s="114">
        <f t="shared" ref="E31:F31" ca="1" si="32">D31-(D31-$G31)/($G$1-D$1)</f>
        <v>0.36232287721327394</v>
      </c>
      <c r="F31" s="114">
        <f t="shared" ca="1" si="32"/>
        <v>0.36691443009290092</v>
      </c>
      <c r="G31" s="111">
        <f ca="1">INDEX(OFFSET(_summary!$T$26,0,MATCH(MID(CELL("filename",$A$1),FIND("]",CELL("filename",$A$1))+1,255),_summary!$U$25:$AI$25,0),140,1),MATCH($A31,_summary!$U$26:$U$54,0))</f>
        <v>0.37150598297252796</v>
      </c>
      <c r="H31" s="112">
        <f t="shared" ca="1" si="19"/>
        <v>0.39340041731236652</v>
      </c>
      <c r="I31" s="112">
        <f t="shared" ca="1" si="19"/>
        <v>0.41529485165220514</v>
      </c>
      <c r="J31" s="112">
        <f t="shared" ca="1" si="19"/>
        <v>0.43718928599204376</v>
      </c>
      <c r="K31" s="112">
        <f t="shared" ca="1" si="19"/>
        <v>0.45908372033188233</v>
      </c>
      <c r="L31" s="112">
        <f t="shared" ca="1" si="19"/>
        <v>0.48097815467172089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0.50287258901155951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9.7480946840276E-2</v>
      </c>
      <c r="D32" s="114">
        <f ca="1">MAX(0,IFERROR(VLOOKUP(MID(CELL("filename",$A$1),FIND("]",CELL("filename",$A$1))+1,255)&amp;$A32,_datainput!$A$1:$AE$345,4+D$1-1990,FALSE),0))</f>
        <v>9.2967499166481005E-2</v>
      </c>
      <c r="E32" s="114">
        <f t="shared" ref="E32:F32" ca="1" si="33">D32-(D32-$G32)/($G$1-D$1)</f>
        <v>9.0683152516015136E-2</v>
      </c>
      <c r="F32" s="114">
        <f t="shared" ca="1" si="33"/>
        <v>8.8398805865549268E-2</v>
      </c>
      <c r="G32" s="111">
        <f ca="1">INDEX(OFFSET(_summary!$T$26,0,MATCH(MID(CELL("filename",$A$1),FIND("]",CELL("filename",$A$1))+1,255),_summary!$U$25:$AI$25,0),140,1),MATCH($A32,_summary!$U$26:$U$54,0))</f>
        <v>8.6114459215083414E-2</v>
      </c>
      <c r="H32" s="112">
        <f t="shared" ca="1" si="19"/>
        <v>0.12251590160599148</v>
      </c>
      <c r="I32" s="112">
        <f t="shared" ca="1" si="19"/>
        <v>0.15891734399689955</v>
      </c>
      <c r="J32" s="112">
        <f t="shared" ca="1" si="19"/>
        <v>0.19531878638780761</v>
      </c>
      <c r="K32" s="112">
        <f t="shared" ca="1" si="19"/>
        <v>0.23172022877871568</v>
      </c>
      <c r="L32" s="112">
        <f t="shared" ca="1" si="19"/>
        <v>0.26812167116962371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0.3045231135605318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0.71243808931522501</v>
      </c>
      <c r="D33" s="114">
        <f ca="1">MAX(0,IFERROR(VLOOKUP(MID(CELL("filename",$A$1),FIND("]",CELL("filename",$A$1))+1,255)&amp;$A33,_datainput!$A$1:$AE$345,4+D$1-1990,FALSE),0))</f>
        <v>0.70227921522822234</v>
      </c>
      <c r="E33" s="114">
        <f t="shared" ref="E33:F33" ca="1" si="34">D33-(D33-$G33)/($G$1-D$1)</f>
        <v>0.69907208850298952</v>
      </c>
      <c r="F33" s="114">
        <f t="shared" ca="1" si="34"/>
        <v>0.69586496177775659</v>
      </c>
      <c r="G33" s="111">
        <f ca="1">INDEX(OFFSET(_summary!$T$26,0,MATCH(MID(CELL("filename",$A$1),FIND("]",CELL("filename",$A$1))+1,255),_summary!$U$25:$AI$25,0),140,1),MATCH($A33,_summary!$U$26:$U$54,0))</f>
        <v>0.69265783505252376</v>
      </c>
      <c r="H33" s="112">
        <f t="shared" ca="1" si="19"/>
        <v>0.70567161621453955</v>
      </c>
      <c r="I33" s="112">
        <f t="shared" ca="1" si="19"/>
        <v>0.71868539737655546</v>
      </c>
      <c r="J33" s="112">
        <f t="shared" ca="1" si="19"/>
        <v>0.73169917853857136</v>
      </c>
      <c r="K33" s="112">
        <f t="shared" ca="1" si="19"/>
        <v>0.74471295970058715</v>
      </c>
      <c r="L33" s="112">
        <f t="shared" ca="1" si="19"/>
        <v>0.75772674086260294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0.77074052202461885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0.68732803541392873</v>
      </c>
      <c r="D34" s="114">
        <f ca="1">MAX(0,IFERROR(VLOOKUP(MID(CELL("filename",$A$1),FIND("]",CELL("filename",$A$1))+1,255)&amp;$A34,_datainput!$A$1:$AE$345,4+D$1-1990,FALSE),0))</f>
        <v>0.67660271517477433</v>
      </c>
      <c r="E34" s="114">
        <f t="shared" ref="E34:F34" ca="1" si="35">D34-(D34-$G34)/($G$1-D$1)</f>
        <v>0.67916599472619643</v>
      </c>
      <c r="F34" s="114">
        <f t="shared" ca="1" si="35"/>
        <v>0.68172927427761865</v>
      </c>
      <c r="G34" s="111">
        <f ca="1">INDEX(OFFSET(_summary!$T$26,0,MATCH(MID(CELL("filename",$A$1),FIND("]",CELL("filename",$A$1))+1,255),_summary!$U$25:$AI$25,0),140,1),MATCH($A34,_summary!$U$26:$U$54,0))</f>
        <v>0.68429255382904075</v>
      </c>
      <c r="H34" s="112">
        <f t="shared" ca="1" si="19"/>
        <v>0.69669570311842222</v>
      </c>
      <c r="I34" s="112">
        <f t="shared" ca="1" si="19"/>
        <v>0.70909885240780368</v>
      </c>
      <c r="J34" s="112">
        <f t="shared" ca="1" si="19"/>
        <v>0.72150200169718515</v>
      </c>
      <c r="K34" s="112">
        <f t="shared" ca="1" si="19"/>
        <v>0.7339051509865665</v>
      </c>
      <c r="L34" s="112">
        <f t="shared" ca="1" si="19"/>
        <v>0.74630830027594786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0.75871144956532932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6.8241226677799804E-2</v>
      </c>
      <c r="D35" s="114">
        <f ca="1">MAX(0,IFERROR(VLOOKUP(MID(CELL("filename",$A$1),FIND("]",CELL("filename",$A$1))+1,255)&amp;$A35,_datainput!$A$1:$AE$345,4+D$1-1990,FALSE),0))</f>
        <v>7.5214960575577375E-2</v>
      </c>
      <c r="E35" s="114">
        <f t="shared" ref="E35:F35" ca="1" si="36">D35-(D35-$G35)/($G$1-D$1)</f>
        <v>6.9916260854173712E-2</v>
      </c>
      <c r="F35" s="114">
        <f t="shared" ca="1" si="36"/>
        <v>6.4617561132770049E-2</v>
      </c>
      <c r="G35" s="111">
        <f ca="1">INDEX(OFFSET(_summary!$T$26,0,MATCH(MID(CELL("filename",$A$1),FIND("]",CELL("filename",$A$1))+1,255),_summary!$U$25:$AI$25,0),140,1),MATCH($A35,_summary!$U$26:$U$54,0))</f>
        <v>5.9318861411366393E-2</v>
      </c>
      <c r="H35" s="112">
        <f t="shared" ref="H35:L50" ca="1" si="37">G35-5*(G35-$M35)/($M$1-G$1)</f>
        <v>9.1842727721301254E-2</v>
      </c>
      <c r="I35" s="112">
        <f t="shared" ca="1" si="37"/>
        <v>0.12436659403123611</v>
      </c>
      <c r="J35" s="112">
        <f t="shared" ca="1" si="37"/>
        <v>0.15689046034117096</v>
      </c>
      <c r="K35" s="112">
        <f t="shared" ca="1" si="37"/>
        <v>0.18941432665110583</v>
      </c>
      <c r="L35" s="112">
        <f t="shared" ca="1" si="37"/>
        <v>0.22193819296104067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0.25446205927097554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0.39109393972993406</v>
      </c>
      <c r="D36" s="114">
        <f ca="1">MAX(0,IFERROR(VLOOKUP(MID(CELL("filename",$A$1),FIND("]",CELL("filename",$A$1))+1,255)&amp;$A36,_datainput!$A$1:$AE$345,4+D$1-1990,FALSE),0))</f>
        <v>0.3920227814356026</v>
      </c>
      <c r="E36" s="114">
        <f t="shared" ref="E36:F36" ca="1" si="38">D36-(D36-$G36)/($G$1-D$1)</f>
        <v>0.38245415146669487</v>
      </c>
      <c r="F36" s="114">
        <f t="shared" ca="1" si="38"/>
        <v>0.3728855214977872</v>
      </c>
      <c r="G36" s="111">
        <f ca="1">INDEX(OFFSET(_summary!$T$26,0,MATCH(MID(CELL("filename",$A$1),FIND("]",CELL("filename",$A$1))+1,255),_summary!$U$25:$AI$25,0),140,1),MATCH($A36,_summary!$U$26:$U$54,0))</f>
        <v>0.36331689152887947</v>
      </c>
      <c r="H36" s="112">
        <f t="shared" ca="1" si="37"/>
        <v>0.39216082362302945</v>
      </c>
      <c r="I36" s="112">
        <f t="shared" ca="1" si="37"/>
        <v>0.42100475571717944</v>
      </c>
      <c r="J36" s="112">
        <f t="shared" ca="1" si="37"/>
        <v>0.44984868781132942</v>
      </c>
      <c r="K36" s="112">
        <f t="shared" ca="1" si="37"/>
        <v>0.4786926199054794</v>
      </c>
      <c r="L36" s="112">
        <f t="shared" ca="1" si="37"/>
        <v>0.50753655199962933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0.53638048409377936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0.4887550347504605</v>
      </c>
      <c r="D37" s="114">
        <f ca="1">MAX(0,IFERROR(VLOOKUP(MID(CELL("filename",$A$1),FIND("]",CELL("filename",$A$1))+1,255)&amp;$A37,_datainput!$A$1:$AE$345,4+D$1-1990,FALSE),0))</f>
        <v>0.49999151021295352</v>
      </c>
      <c r="E37" s="114">
        <f t="shared" ref="E37:F37" ca="1" si="39">D37-(D37-$G37)/($G$1-D$1)</f>
        <v>0.4785985822028343</v>
      </c>
      <c r="F37" s="114">
        <f t="shared" ca="1" si="39"/>
        <v>0.45720565419271508</v>
      </c>
      <c r="G37" s="111">
        <f ca="1">INDEX(OFFSET(_summary!$T$26,0,MATCH(MID(CELL("filename",$A$1),FIND("]",CELL("filename",$A$1))+1,255),_summary!$U$25:$AI$25,0),140,1),MATCH($A37,_summary!$U$26:$U$54,0))</f>
        <v>0.43581272618259587</v>
      </c>
      <c r="H37" s="112">
        <f t="shared" ca="1" si="37"/>
        <v>0.45489473531735003</v>
      </c>
      <c r="I37" s="112">
        <f t="shared" ca="1" si="37"/>
        <v>0.47397674445210419</v>
      </c>
      <c r="J37" s="112">
        <f t="shared" ca="1" si="37"/>
        <v>0.49305875358685836</v>
      </c>
      <c r="K37" s="112">
        <f t="shared" ca="1" si="37"/>
        <v>0.51214076272161246</v>
      </c>
      <c r="L37" s="112">
        <f t="shared" ca="1" si="37"/>
        <v>0.53122277185636668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0.55030478099112079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0.84221278405795164</v>
      </c>
      <c r="D38" s="114">
        <f ca="1">MAX(0,IFERROR(VLOOKUP(MID(CELL("filename",$A$1),FIND("]",CELL("filename",$A$1))+1,255)&amp;$A38,_datainput!$A$1:$AE$345,4+D$1-1990,FALSE),0))</f>
        <v>0.84927159275819319</v>
      </c>
      <c r="E38" s="114">
        <f t="shared" ref="E38:F38" ca="1" si="40">D38-(D38-$G38)/($G$1-D$1)</f>
        <v>0.8433327581429807</v>
      </c>
      <c r="F38" s="114">
        <f t="shared" ca="1" si="40"/>
        <v>0.8373939235277682</v>
      </c>
      <c r="G38" s="111">
        <f ca="1">INDEX(OFFSET(_summary!$T$26,0,MATCH(MID(CELL("filename",$A$1),FIND("]",CELL("filename",$A$1))+1,255),_summary!$U$25:$AI$25,0),140,1),MATCH($A38,_summary!$U$26:$U$54,0))</f>
        <v>0.83145508891255571</v>
      </c>
      <c r="H38" s="112">
        <f t="shared" ca="1" si="37"/>
        <v>0.83760474335339674</v>
      </c>
      <c r="I38" s="112">
        <f t="shared" ca="1" si="37"/>
        <v>0.84375439779423778</v>
      </c>
      <c r="J38" s="112">
        <f t="shared" ca="1" si="37"/>
        <v>0.84990405223507892</v>
      </c>
      <c r="K38" s="112">
        <f t="shared" ca="1" si="37"/>
        <v>0.85605370667591996</v>
      </c>
      <c r="L38" s="112">
        <f t="shared" ca="1" si="37"/>
        <v>0.86220336111676099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0.86835301555760214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0.50584358948208463</v>
      </c>
      <c r="D39" s="114">
        <f ca="1">MAX(0,IFERROR(VLOOKUP(MID(CELL("filename",$A$1),FIND("]",CELL("filename",$A$1))+1,255)&amp;$A39,_datainput!$A$1:$AE$345,4+D$1-1990,FALSE),0))</f>
        <v>0.43784313023220289</v>
      </c>
      <c r="E39" s="114">
        <f t="shared" ref="E39:F39" ca="1" si="41">D39-(D39-$G39)/($G$1-D$1)</f>
        <v>0.45625307123896569</v>
      </c>
      <c r="F39" s="114">
        <f t="shared" ca="1" si="41"/>
        <v>0.47466301224572849</v>
      </c>
      <c r="G39" s="111">
        <f ca="1">INDEX(OFFSET(_summary!$T$26,0,MATCH(MID(CELL("filename",$A$1),FIND("]",CELL("filename",$A$1))+1,255),_summary!$U$25:$AI$25,0),140,1),MATCH($A39,_summary!$U$26:$U$54,0))</f>
        <v>0.49307295325249134</v>
      </c>
      <c r="H39" s="112">
        <f t="shared" ca="1" si="37"/>
        <v>0.50070230634554758</v>
      </c>
      <c r="I39" s="112">
        <f t="shared" ca="1" si="37"/>
        <v>0.5083316594386037</v>
      </c>
      <c r="J39" s="112">
        <f t="shared" ca="1" si="37"/>
        <v>0.51596101253165982</v>
      </c>
      <c r="K39" s="112">
        <f t="shared" ca="1" si="37"/>
        <v>0.52359036562471606</v>
      </c>
      <c r="L39" s="112">
        <f t="shared" ca="1" si="37"/>
        <v>0.53121971871777229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0.53884907181082842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0.27725870941670666</v>
      </c>
      <c r="D40" s="114">
        <f ca="1">MAX(0,IFERROR(VLOOKUP(MID(CELL("filename",$A$1),FIND("]",CELL("filename",$A$1))+1,255)&amp;$A40,_datainput!$A$1:$AE$345,4+D$1-1990,FALSE),0))</f>
        <v>0.27205855291099107</v>
      </c>
      <c r="E40" s="114">
        <f t="shared" ref="E40:F40" ca="1" si="42">D40-(D40-$G40)/($G$1-D$1)</f>
        <v>0.26725467524696667</v>
      </c>
      <c r="F40" s="114">
        <f t="shared" ca="1" si="42"/>
        <v>0.26245079758294226</v>
      </c>
      <c r="G40" s="111">
        <f ca="1">INDEX(OFFSET(_summary!$T$26,0,MATCH(MID(CELL("filename",$A$1),FIND("]",CELL("filename",$A$1))+1,255),_summary!$U$25:$AI$25,0),140,1),MATCH($A40,_summary!$U$26:$U$54,0))</f>
        <v>0.25764691991891786</v>
      </c>
      <c r="H40" s="112">
        <f t="shared" ca="1" si="37"/>
        <v>0.28096358618780398</v>
      </c>
      <c r="I40" s="112">
        <f t="shared" ca="1" si="37"/>
        <v>0.3042802524566901</v>
      </c>
      <c r="J40" s="112">
        <f t="shared" ca="1" si="37"/>
        <v>0.32759691872557622</v>
      </c>
      <c r="K40" s="112">
        <f t="shared" ca="1" si="37"/>
        <v>0.35091358499446235</v>
      </c>
      <c r="L40" s="112">
        <f t="shared" ca="1" si="37"/>
        <v>0.37423025126334847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0.39754691753223459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0.15061485460392313</v>
      </c>
      <c r="D41" s="114">
        <f ca="1">MAX(0,IFERROR(VLOOKUP(MID(CELL("filename",$A$1),FIND("]",CELL("filename",$A$1))+1,255)&amp;$A41,_datainput!$A$1:$AE$345,4+D$1-1990,FALSE),0))</f>
        <v>0.14535433460582414</v>
      </c>
      <c r="E41" s="114">
        <f t="shared" ref="E41:F41" ca="1" si="43">D41-(D41-$G41)/($G$1-D$1)</f>
        <v>0.14132457396384965</v>
      </c>
      <c r="F41" s="114">
        <f t="shared" ca="1" si="43"/>
        <v>0.13729481332187515</v>
      </c>
      <c r="G41" s="111">
        <f ca="1">INDEX(OFFSET(_summary!$T$26,0,MATCH(MID(CELL("filename",$A$1),FIND("]",CELL("filename",$A$1))+1,255),_summary!$U$25:$AI$25,0),140,1),MATCH($A41,_summary!$U$26:$U$54,0))</f>
        <v>0.13326505267990063</v>
      </c>
      <c r="H41" s="112">
        <f t="shared" ca="1" si="37"/>
        <v>0.16683358577275773</v>
      </c>
      <c r="I41" s="112">
        <f t="shared" ca="1" si="37"/>
        <v>0.20040211886561482</v>
      </c>
      <c r="J41" s="112">
        <f t="shared" ca="1" si="37"/>
        <v>0.23397065195847194</v>
      </c>
      <c r="K41" s="112">
        <f t="shared" ca="1" si="37"/>
        <v>0.26753918505132906</v>
      </c>
      <c r="L41" s="112">
        <f t="shared" ca="1" si="37"/>
        <v>0.30110771814418613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0.33467625123704325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0.30827066220991722</v>
      </c>
      <c r="D42" s="114">
        <f ca="1">MAX(0,IFERROR(VLOOKUP(MID(CELL("filename",$A$1),FIND("]",CELL("filename",$A$1))+1,255)&amp;$A42,_datainput!$A$1:$AE$345,4+D$1-1990,FALSE),0))</f>
        <v>0.30725622323255741</v>
      </c>
      <c r="E42" s="114">
        <f t="shared" ref="E42:F42" ca="1" si="44">D42-(D42-$G42)/($G$1-D$1)</f>
        <v>0.34093670101369089</v>
      </c>
      <c r="F42" s="114">
        <f t="shared" ca="1" si="44"/>
        <v>0.37461717879482437</v>
      </c>
      <c r="G42" s="111">
        <f ca="1">INDEX(OFFSET(_summary!$T$26,0,MATCH(MID(CELL("filename",$A$1),FIND("]",CELL("filename",$A$1))+1,255),_summary!$U$25:$AI$25,0),140,1),MATCH($A42,_summary!$U$26:$U$54,0))</f>
        <v>0.40829765657595779</v>
      </c>
      <c r="H42" s="112">
        <f t="shared" ca="1" si="37"/>
        <v>0.43103546563987583</v>
      </c>
      <c r="I42" s="112">
        <f t="shared" ca="1" si="37"/>
        <v>0.45377327470379386</v>
      </c>
      <c r="J42" s="112">
        <f t="shared" ca="1" si="37"/>
        <v>0.4765110837677119</v>
      </c>
      <c r="K42" s="112">
        <f t="shared" ca="1" si="37"/>
        <v>0.49924889283162993</v>
      </c>
      <c r="L42" s="112">
        <f t="shared" ca="1" si="37"/>
        <v>0.52198670189554797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0.54472451095946606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0.40707772729406694</v>
      </c>
      <c r="D43" s="114">
        <f ca="1">MAX(0,IFERROR(VLOOKUP(MID(CELL("filename",$A$1),FIND("]",CELL("filename",$A$1))+1,255)&amp;$A43,_datainput!$A$1:$AE$345,4+D$1-1990,FALSE),0))</f>
        <v>0.37796560496558895</v>
      </c>
      <c r="E43" s="114">
        <f t="shared" ref="E43:F43" ca="1" si="45">D43-(D43-$G43)/($G$1-D$1)</f>
        <v>0.40979652323439497</v>
      </c>
      <c r="F43" s="114">
        <f t="shared" ca="1" si="45"/>
        <v>0.44162744150320099</v>
      </c>
      <c r="G43" s="111">
        <f ca="1">INDEX(OFFSET(_summary!$T$26,0,MATCH(MID(CELL("filename",$A$1),FIND("]",CELL("filename",$A$1))+1,255),_summary!$U$25:$AI$25,0),140,1),MATCH($A43,_summary!$U$26:$U$54,0))</f>
        <v>0.47345835977200695</v>
      </c>
      <c r="H43" s="112">
        <f t="shared" ca="1" si="37"/>
        <v>0.49552283842147304</v>
      </c>
      <c r="I43" s="112">
        <f t="shared" ca="1" si="37"/>
        <v>0.51758731707093919</v>
      </c>
      <c r="J43" s="112">
        <f t="shared" ca="1" si="37"/>
        <v>0.53965179572040523</v>
      </c>
      <c r="K43" s="112">
        <f t="shared" ca="1" si="37"/>
        <v>0.56171627436987137</v>
      </c>
      <c r="L43" s="112">
        <f t="shared" ca="1" si="37"/>
        <v>0.58378075301933752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0.60584523166880355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1.5910266737867246E-2</v>
      </c>
      <c r="D44" s="114">
        <f ca="1">MAX(0,IFERROR(VLOOKUP(MID(CELL("filename",$A$1),FIND("]",CELL("filename",$A$1))+1,255)&amp;$A44,_datainput!$A$1:$AE$345,4+D$1-1990,FALSE),0))</f>
        <v>1.3980820326012918E-2</v>
      </c>
      <c r="E44" s="114">
        <f t="shared" ref="E44:F44" ca="1" si="46">D44-(D44-$G44)/($G$1-D$1)</f>
        <v>1.3870351632271009E-2</v>
      </c>
      <c r="F44" s="114">
        <f t="shared" ca="1" si="46"/>
        <v>1.3759882938529103E-2</v>
      </c>
      <c r="G44" s="111">
        <f ca="1">INDEX(OFFSET(_summary!$T$26,0,MATCH(MID(CELL("filename",$A$1),FIND("]",CELL("filename",$A$1))+1,255),_summary!$U$25:$AI$25,0),140,1),MATCH($A44,_summary!$U$26:$U$54,0))</f>
        <v>1.3649414244787194E-2</v>
      </c>
      <c r="H44" s="112">
        <f t="shared" ca="1" si="37"/>
        <v>5.7627500462485277E-2</v>
      </c>
      <c r="I44" s="112">
        <f t="shared" ca="1" si="37"/>
        <v>0.10160558668018335</v>
      </c>
      <c r="J44" s="112">
        <f t="shared" ca="1" si="37"/>
        <v>0.14558367289788143</v>
      </c>
      <c r="K44" s="112">
        <f t="shared" ca="1" si="37"/>
        <v>0.18956175911557951</v>
      </c>
      <c r="L44" s="112">
        <f t="shared" ca="1" si="37"/>
        <v>0.2335398453332776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0.2775179315509757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0.27258407758387604</v>
      </c>
      <c r="D45" s="114">
        <f ca="1">MAX(0,IFERROR(VLOOKUP(MID(CELL("filename",$A$1),FIND("]",CELL("filename",$A$1))+1,255)&amp;$A45,_datainput!$A$1:$AE$345,4+D$1-1990,FALSE),0))</f>
        <v>0.29053828958910743</v>
      </c>
      <c r="E45" s="114">
        <f t="shared" ref="E45:F45" ca="1" si="47">D45-(D45-$G45)/($G$1-D$1)</f>
        <v>0.28521232579706113</v>
      </c>
      <c r="F45" s="114">
        <f t="shared" ca="1" si="47"/>
        <v>0.27988636200501482</v>
      </c>
      <c r="G45" s="111">
        <f ca="1">INDEX(OFFSET(_summary!$T$26,0,MATCH(MID(CELL("filename",$A$1),FIND("]",CELL("filename",$A$1))+1,255),_summary!$U$25:$AI$25,0),140,1),MATCH($A45,_summary!$U$26:$U$54,0))</f>
        <v>0.27456039821296857</v>
      </c>
      <c r="H45" s="112">
        <f t="shared" ca="1" si="37"/>
        <v>0.30418559823805891</v>
      </c>
      <c r="I45" s="112">
        <f t="shared" ca="1" si="37"/>
        <v>0.33381079826314919</v>
      </c>
      <c r="J45" s="112">
        <f t="shared" ca="1" si="37"/>
        <v>0.36343599828823947</v>
      </c>
      <c r="K45" s="112">
        <f t="shared" ca="1" si="37"/>
        <v>0.39306119831332981</v>
      </c>
      <c r="L45" s="112">
        <f t="shared" ca="1" si="37"/>
        <v>0.42268639833842014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0.45231159836351043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0.7507645549591635</v>
      </c>
      <c r="D46" s="114">
        <f ca="1">MAX(0,IFERROR(VLOOKUP(MID(CELL("filename",$A$1),FIND("]",CELL("filename",$A$1))+1,255)&amp;$A46,_datainput!$A$1:$AE$345,4+D$1-1990,FALSE),0))</f>
        <v>0.76571084607395612</v>
      </c>
      <c r="E46" s="114">
        <f t="shared" ref="E46:F46" ca="1" si="48">D46-(D46-$G46)/($G$1-D$1)</f>
        <v>0.7754151383001936</v>
      </c>
      <c r="F46" s="114">
        <f t="shared" ca="1" si="48"/>
        <v>0.78511943052643107</v>
      </c>
      <c r="G46" s="111">
        <f ca="1">INDEX(OFFSET(_summary!$T$26,0,MATCH(MID(CELL("filename",$A$1),FIND("]",CELL("filename",$A$1))+1,255),_summary!$U$25:$AI$25,0),140,1),MATCH($A46,_summary!$U$26:$U$54,0))</f>
        <v>0.79482372275266855</v>
      </c>
      <c r="H46" s="112">
        <f t="shared" ca="1" si="37"/>
        <v>0.80323890478452087</v>
      </c>
      <c r="I46" s="112">
        <f t="shared" ca="1" si="37"/>
        <v>0.81165408681637319</v>
      </c>
      <c r="J46" s="112">
        <f t="shared" ca="1" si="37"/>
        <v>0.82006926884822551</v>
      </c>
      <c r="K46" s="112">
        <f t="shared" ca="1" si="37"/>
        <v>0.82848445088007783</v>
      </c>
      <c r="L46" s="112">
        <f t="shared" ca="1" si="37"/>
        <v>0.83689963291193004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0.84531481494378236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0.69415875722917053</v>
      </c>
      <c r="D47" s="114">
        <f ca="1">MAX(0,IFERROR(VLOOKUP(MID(CELL("filename",$A$1),FIND("]",CELL("filename",$A$1))+1,255)&amp;$A47,_datainput!$A$1:$AE$345,4+D$1-1990,FALSE),0))</f>
        <v>0.66911398918434806</v>
      </c>
      <c r="E47" s="114">
        <f t="shared" ref="E47:F47" ca="1" si="49">D47-(D47-$G47)/($G$1-D$1)</f>
        <v>0.68845164437728357</v>
      </c>
      <c r="F47" s="114">
        <f t="shared" ca="1" si="49"/>
        <v>0.70778929957021908</v>
      </c>
      <c r="G47" s="111">
        <f ca="1">INDEX(OFFSET(_summary!$T$26,0,MATCH(MID(CELL("filename",$A$1),FIND("]",CELL("filename",$A$1))+1,255),_summary!$U$25:$AI$25,0),140,1),MATCH($A47,_summary!$U$26:$U$54,0))</f>
        <v>0.72712695476315448</v>
      </c>
      <c r="H47" s="112">
        <f t="shared" ca="1" si="37"/>
        <v>0.73999343914520044</v>
      </c>
      <c r="I47" s="112">
        <f t="shared" ca="1" si="37"/>
        <v>0.7528599235272464</v>
      </c>
      <c r="J47" s="112">
        <f t="shared" ca="1" si="37"/>
        <v>0.76572640790929236</v>
      </c>
      <c r="K47" s="112">
        <f t="shared" ca="1" si="37"/>
        <v>0.77859289229133832</v>
      </c>
      <c r="L47" s="112">
        <f t="shared" ca="1" si="37"/>
        <v>0.79145937667338417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0.80432586105543014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5.6393131125920211E-2</v>
      </c>
      <c r="D48" s="114">
        <f ca="1">MAX(0,IFERROR(VLOOKUP(MID(CELL("filename",$A$1),FIND("]",CELL("filename",$A$1))+1,255)&amp;$A48,_datainput!$A$1:$AE$345,4+D$1-1990,FALSE),0))</f>
        <v>5.8631374986460025E-2</v>
      </c>
      <c r="E48" s="114">
        <f t="shared" ref="E48:F48" ca="1" si="50">D48-(D48-$G48)/($G$1-D$1)</f>
        <v>5.3920827126110848E-2</v>
      </c>
      <c r="F48" s="114">
        <f t="shared" ca="1" si="50"/>
        <v>4.9210279265761672E-2</v>
      </c>
      <c r="G48" s="111">
        <f ca="1">INDEX(OFFSET(_summary!$T$26,0,MATCH(MID(CELL("filename",$A$1),FIND("]",CELL("filename",$A$1))+1,255),_summary!$U$25:$AI$25,0),140,1),MATCH($A48,_summary!$U$26:$U$54,0))</f>
        <v>4.4499731405412489E-2</v>
      </c>
      <c r="H48" s="112">
        <f t="shared" ca="1" si="37"/>
        <v>8.1368936995042176E-2</v>
      </c>
      <c r="I48" s="112">
        <f t="shared" ca="1" si="37"/>
        <v>0.11823814258467187</v>
      </c>
      <c r="J48" s="112">
        <f t="shared" ca="1" si="37"/>
        <v>0.15510734817430155</v>
      </c>
      <c r="K48" s="112">
        <f t="shared" ca="1" si="37"/>
        <v>0.19197655376393125</v>
      </c>
      <c r="L48" s="112">
        <f t="shared" ca="1" si="37"/>
        <v>0.22884575935356094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0.26571496494319063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6.3531979422861429E-2</v>
      </c>
      <c r="D49" s="114">
        <f ca="1">MAX(0,IFERROR(VLOOKUP(MID(CELL("filename",$A$1),FIND("]",CELL("filename",$A$1))+1,255)&amp;$A49,_datainput!$A$1:$AE$345,4+D$1-1990,FALSE),0))</f>
        <v>6.8153818126304777E-2</v>
      </c>
      <c r="E49" s="114">
        <f t="shared" ref="E49:F49" ca="1" si="51">D49-(D49-$G49)/($G$1-D$1)</f>
        <v>6.9686175375759427E-2</v>
      </c>
      <c r="F49" s="114">
        <f t="shared" ca="1" si="51"/>
        <v>7.1218532625214076E-2</v>
      </c>
      <c r="G49" s="111">
        <f ca="1">INDEX(OFFSET(_summary!$T$26,0,MATCH(MID(CELL("filename",$A$1),FIND("]",CELL("filename",$A$1))+1,255),_summary!$U$25:$AI$25,0),140,1),MATCH($A49,_summary!$U$26:$U$54,0))</f>
        <v>7.2750889874668712E-2</v>
      </c>
      <c r="H49" s="112">
        <f t="shared" ca="1" si="37"/>
        <v>9.936969992558907E-2</v>
      </c>
      <c r="I49" s="112">
        <f t="shared" ca="1" si="37"/>
        <v>0.12598850997650943</v>
      </c>
      <c r="J49" s="112">
        <f t="shared" ca="1" si="37"/>
        <v>0.1526073200274298</v>
      </c>
      <c r="K49" s="112">
        <f t="shared" ca="1" si="37"/>
        <v>0.17922613007835014</v>
      </c>
      <c r="L49" s="112">
        <f t="shared" ca="1" si="37"/>
        <v>0.20584494012927051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0.23246375018019086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6.4008780165263249E-2</v>
      </c>
      <c r="D50" s="114">
        <f ca="1">MAX(0,IFERROR(VLOOKUP(MID(CELL("filename",$A$1),FIND("]",CELL("filename",$A$1))+1,255)&amp;$A50,_datainput!$A$1:$AE$345,4+D$1-1990,FALSE),0))</f>
        <v>6.7017052654631801E-2</v>
      </c>
      <c r="E50" s="114">
        <f t="shared" ref="E50:F50" ca="1" si="52">D50-(D50-$G50)/($G$1-D$1)</f>
        <v>6.1355660149741892E-2</v>
      </c>
      <c r="F50" s="114">
        <f t="shared" ca="1" si="52"/>
        <v>5.5694267644851983E-2</v>
      </c>
      <c r="G50" s="111">
        <f ca="1">INDEX(OFFSET(_summary!$T$26,0,MATCH(MID(CELL("filename",$A$1),FIND("]",CELL("filename",$A$1))+1,255),_summary!$U$25:$AI$25,0),140,1),MATCH($A50,_summary!$U$26:$U$54,0))</f>
        <v>5.0032875139962074E-2</v>
      </c>
      <c r="H50" s="112">
        <f t="shared" ca="1" si="37"/>
        <v>8.7677981638833724E-2</v>
      </c>
      <c r="I50" s="112">
        <f t="shared" ca="1" si="37"/>
        <v>0.12532308813770537</v>
      </c>
      <c r="J50" s="112">
        <f t="shared" ca="1" si="37"/>
        <v>0.16296819463657702</v>
      </c>
      <c r="K50" s="112">
        <f t="shared" ca="1" si="37"/>
        <v>0.20061330113544867</v>
      </c>
      <c r="L50" s="112">
        <f t="shared" ca="1" si="37"/>
        <v>0.23825840763432035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0.27590351413319203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0.21602082970130557</v>
      </c>
      <c r="D51" s="114">
        <f ca="1">MAX(0,IFERROR(VLOOKUP(MID(CELL("filename",$A$1),FIND("]",CELL("filename",$A$1))+1,255)&amp;$A51,_datainput!$A$1:$AE$345,4+D$1-1990,FALSE),0))</f>
        <v>0.21156549274249073</v>
      </c>
      <c r="E51" s="114">
        <f t="shared" ref="E51:F51" ca="1" si="53">D51-(D51-$G51)/($G$1-D$1)</f>
        <v>0.21385052649407302</v>
      </c>
      <c r="F51" s="114">
        <f t="shared" ca="1" si="53"/>
        <v>0.21613556024565533</v>
      </c>
      <c r="G51" s="111">
        <f ca="1">INDEX(OFFSET(_summary!$T$26,0,MATCH(MID(CELL("filename",$A$1),FIND("]",CELL("filename",$A$1))+1,255),_summary!$U$25:$AI$25,0),140,1),MATCH($A51,_summary!$U$26:$U$54,0))</f>
        <v>0.21842059399723762</v>
      </c>
      <c r="H51" s="112">
        <f t="shared" ref="H51:L66" ca="1" si="54">G51-5*(G51-$M51)/($M$1-G$1)</f>
        <v>0.26305126506286924</v>
      </c>
      <c r="I51" s="112">
        <f t="shared" ca="1" si="54"/>
        <v>0.30768193612850081</v>
      </c>
      <c r="J51" s="112">
        <f t="shared" ca="1" si="54"/>
        <v>0.35231260719413238</v>
      </c>
      <c r="K51" s="112">
        <f t="shared" ca="1" si="54"/>
        <v>0.396943278259764</v>
      </c>
      <c r="L51" s="112">
        <f t="shared" ca="1" si="54"/>
        <v>0.44157394932539562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0.48620462039102719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0.73859911849945847</v>
      </c>
      <c r="D52" s="114">
        <f ca="1">MAX(0,IFERROR(VLOOKUP(MID(CELL("filename",$A$1),FIND("]",CELL("filename",$A$1))+1,255)&amp;$A52,_datainput!$A$1:$AE$345,4+D$1-1990,FALSE),0))</f>
        <v>0.74362166911910021</v>
      </c>
      <c r="E52" s="114">
        <f t="shared" ref="E52:F52" ca="1" si="55">D52-(D52-$G52)/($G$1-D$1)</f>
        <v>0.74197200532020224</v>
      </c>
      <c r="F52" s="114">
        <f t="shared" ca="1" si="55"/>
        <v>0.74032234152130427</v>
      </c>
      <c r="G52" s="111">
        <f ca="1">INDEX(OFFSET(_summary!$T$26,0,MATCH(MID(CELL("filename",$A$1),FIND("]",CELL("filename",$A$1))+1,255),_summary!$U$25:$AI$25,0),140,1),MATCH($A52,_summary!$U$26:$U$54,0))</f>
        <v>0.73867267772240641</v>
      </c>
      <c r="H52" s="112">
        <f t="shared" ca="1" si="54"/>
        <v>0.74816403752368732</v>
      </c>
      <c r="I52" s="112">
        <f t="shared" ca="1" si="54"/>
        <v>0.75765539732496823</v>
      </c>
      <c r="J52" s="112">
        <f t="shared" ca="1" si="54"/>
        <v>0.76714675712624913</v>
      </c>
      <c r="K52" s="112">
        <f t="shared" ca="1" si="54"/>
        <v>0.77663811692753004</v>
      </c>
      <c r="L52" s="112">
        <f t="shared" ca="1" si="54"/>
        <v>0.78612947672881095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0.79562083653009197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0.54900659074543512</v>
      </c>
      <c r="D53" s="114">
        <f ca="1">MAX(0,IFERROR(VLOOKUP(MID(CELL("filename",$A$1),FIND("]",CELL("filename",$A$1))+1,255)&amp;$A53,_datainput!$A$1:$AE$345,4+D$1-1990,FALSE),0))</f>
        <v>0.54322064459380393</v>
      </c>
      <c r="E53" s="114">
        <f t="shared" ref="E53:F53" ca="1" si="56">D53-(D53-$G53)/($G$1-D$1)</f>
        <v>0.54576040279810945</v>
      </c>
      <c r="F53" s="114">
        <f t="shared" ca="1" si="56"/>
        <v>0.54830016100241497</v>
      </c>
      <c r="G53" s="111">
        <f ca="1">INDEX(OFFSET(_summary!$T$26,0,MATCH(MID(CELL("filename",$A$1),FIND("]",CELL("filename",$A$1))+1,255),_summary!$U$25:$AI$25,0),140,1),MATCH($A53,_summary!$U$26:$U$54,0))</f>
        <v>0.55083991920672049</v>
      </c>
      <c r="H53" s="112">
        <f t="shared" ca="1" si="54"/>
        <v>0.5684411078779471</v>
      </c>
      <c r="I53" s="112">
        <f t="shared" ca="1" si="54"/>
        <v>0.58604229654917372</v>
      </c>
      <c r="J53" s="112">
        <f t="shared" ca="1" si="54"/>
        <v>0.60364348522040034</v>
      </c>
      <c r="K53" s="112">
        <f t="shared" ca="1" si="54"/>
        <v>0.62124467389162696</v>
      </c>
      <c r="L53" s="112">
        <f t="shared" ca="1" si="54"/>
        <v>0.63884586256285369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0.65644705123408031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2.9614249091326247E-2</v>
      </c>
      <c r="D54" s="114">
        <f ca="1">MAX(0,IFERROR(VLOOKUP(MID(CELL("filename",$A$1),FIND("]",CELL("filename",$A$1))+1,255)&amp;$A54,_datainput!$A$1:$AE$345,4+D$1-1990,FALSE),0))</f>
        <v>2.9656473398205499E-2</v>
      </c>
      <c r="E54" s="114">
        <f t="shared" ref="E54:F54" ca="1" si="57">D54-(D54-$G54)/($G$1-D$1)</f>
        <v>3.1295002358286472E-2</v>
      </c>
      <c r="F54" s="114">
        <f t="shared" ca="1" si="57"/>
        <v>3.2933531318367446E-2</v>
      </c>
      <c r="G54" s="111">
        <f ca="1">INDEX(OFFSET(_summary!$T$26,0,MATCH(MID(CELL("filename",$A$1),FIND("]",CELL("filename",$A$1))+1,255),_summary!$U$25:$AI$25,0),140,1),MATCH($A54,_summary!$U$26:$U$54,0))</f>
        <v>3.4572060278448426E-2</v>
      </c>
      <c r="H54" s="112">
        <f t="shared" ca="1" si="54"/>
        <v>7.1818447944564406E-2</v>
      </c>
      <c r="I54" s="112">
        <f t="shared" ca="1" si="54"/>
        <v>0.10906483561068039</v>
      </c>
      <c r="J54" s="112">
        <f t="shared" ca="1" si="54"/>
        <v>0.14631122327679638</v>
      </c>
      <c r="K54" s="112">
        <f t="shared" ca="1" si="54"/>
        <v>0.18355761094291237</v>
      </c>
      <c r="L54" s="112">
        <f t="shared" ca="1" si="54"/>
        <v>0.22080399860902833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0.25805038627514432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0.60734942835716188</v>
      </c>
      <c r="D55" s="114">
        <f ca="1">MAX(0,IFERROR(VLOOKUP(MID(CELL("filename",$A$1),FIND("]",CELL("filename",$A$1))+1,255)&amp;$A55,_datainput!$A$1:$AE$345,4+D$1-1990,FALSE),0))</f>
        <v>0.59596113401827833</v>
      </c>
      <c r="E55" s="114">
        <f t="shared" ref="E55:F55" ca="1" si="58">D55-(D55-$G55)/($G$1-D$1)</f>
        <v>0.60301348694634938</v>
      </c>
      <c r="F55" s="114">
        <f t="shared" ca="1" si="58"/>
        <v>0.61006583987442053</v>
      </c>
      <c r="G55" s="111">
        <f ca="1">INDEX(OFFSET(_summary!$T$26,0,MATCH(MID(CELL("filename",$A$1),FIND("]",CELL("filename",$A$1))+1,255),_summary!$U$25:$AI$25,0),140,1),MATCH($A55,_summary!$U$26:$U$54,0))</f>
        <v>0.61711819280249158</v>
      </c>
      <c r="H55" s="112">
        <f t="shared" ca="1" si="54"/>
        <v>0.62972855645936454</v>
      </c>
      <c r="I55" s="112">
        <f t="shared" ca="1" si="54"/>
        <v>0.6423389201162375</v>
      </c>
      <c r="J55" s="112">
        <f t="shared" ca="1" si="54"/>
        <v>0.65494928377311046</v>
      </c>
      <c r="K55" s="112">
        <f t="shared" ca="1" si="54"/>
        <v>0.66755964742998342</v>
      </c>
      <c r="L55" s="112">
        <f t="shared" ca="1" si="54"/>
        <v>0.68017001108685649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0.69278037474372944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0.30382071342202671</v>
      </c>
      <c r="D56" s="114">
        <f ca="1">MAX(0,IFERROR(VLOOKUP(MID(CELL("filename",$A$1),FIND("]",CELL("filename",$A$1))+1,255)&amp;$A56,_datainput!$A$1:$AE$345,4+D$1-1990,FALSE),0))</f>
        <v>0.30018235796296877</v>
      </c>
      <c r="E56" s="114">
        <f t="shared" ref="E56:F56" ca="1" si="59">D56-(D56-$G56)/($G$1-D$1)</f>
        <v>0.30551560220082918</v>
      </c>
      <c r="F56" s="114">
        <f t="shared" ca="1" si="59"/>
        <v>0.3108488464386896</v>
      </c>
      <c r="G56" s="111">
        <f ca="1">INDEX(OFFSET(_summary!$T$26,0,MATCH(MID(CELL("filename",$A$1),FIND("]",CELL("filename",$A$1))+1,255),_summary!$U$25:$AI$25,0),140,1),MATCH($A56,_summary!$U$26:$U$54,0))</f>
        <v>0.31618209067655001</v>
      </c>
      <c r="H56" s="112">
        <f t="shared" ca="1" si="54"/>
        <v>0.33862029967522495</v>
      </c>
      <c r="I56" s="112">
        <f t="shared" ca="1" si="54"/>
        <v>0.36105850867389994</v>
      </c>
      <c r="J56" s="112">
        <f t="shared" ca="1" si="54"/>
        <v>0.38349671767257487</v>
      </c>
      <c r="K56" s="112">
        <f t="shared" ca="1" si="54"/>
        <v>0.40593492667124986</v>
      </c>
      <c r="L56" s="112">
        <f t="shared" ca="1" si="54"/>
        <v>0.42837313566992485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0.45081134466859979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0.10770803105782174</v>
      </c>
      <c r="F57" s="114">
        <f t="shared" ca="1" si="60"/>
        <v>0.21541606211564351</v>
      </c>
      <c r="G57" s="111">
        <f ca="1">INDEX(OFFSET(_summary!$T$26,0,MATCH(MID(CELL("filename",$A$1),FIND("]",CELL("filename",$A$1))+1,255),_summary!$U$25:$AI$25,0),140,1),MATCH($A57,_summary!$U$26:$U$54,0))</f>
        <v>0.32312409317346524</v>
      </c>
      <c r="H57" s="112">
        <f t="shared" ca="1" si="54"/>
        <v>0.32419893491490154</v>
      </c>
      <c r="I57" s="112">
        <f t="shared" ca="1" si="54"/>
        <v>0.32527377665633783</v>
      </c>
      <c r="J57" s="112">
        <f t="shared" ca="1" si="54"/>
        <v>0.32634861839777413</v>
      </c>
      <c r="K57" s="112">
        <f t="shared" ca="1" si="54"/>
        <v>0.32742346013921042</v>
      </c>
      <c r="L57" s="112">
        <f t="shared" ca="1" si="54"/>
        <v>0.32849830188064677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0.32957314362208306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3.4278170429366199E-2</v>
      </c>
      <c r="F58" s="114">
        <f t="shared" ca="1" si="61"/>
        <v>6.8556340858732412E-2</v>
      </c>
      <c r="G58" s="111">
        <f ca="1">INDEX(OFFSET(_summary!$T$26,0,MATCH(MID(CELL("filename",$A$1),FIND("]",CELL("filename",$A$1))+1,255),_summary!$U$25:$AI$25,0),140,1),MATCH($A58,_summary!$U$26:$U$54,0))</f>
        <v>0.1028345112880986</v>
      </c>
      <c r="H58" s="112">
        <f t="shared" ca="1" si="54"/>
        <v>0.1343557667589628</v>
      </c>
      <c r="I58" s="112">
        <f t="shared" ca="1" si="54"/>
        <v>0.165877022229827</v>
      </c>
      <c r="J58" s="112">
        <f t="shared" ca="1" si="54"/>
        <v>0.19739827770069121</v>
      </c>
      <c r="K58" s="112">
        <f t="shared" ca="1" si="54"/>
        <v>0.22891953317155539</v>
      </c>
      <c r="L58" s="112">
        <f t="shared" ca="1" si="54"/>
        <v>0.2604407886424196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0.2919620441132838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1.6284425123464518E-2</v>
      </c>
      <c r="F59" s="114">
        <f t="shared" ca="1" si="62"/>
        <v>3.2568850246929029E-2</v>
      </c>
      <c r="G59" s="111">
        <f ca="1">INDEX(OFFSET(_summary!$T$26,0,MATCH(MID(CELL("filename",$A$1),FIND("]",CELL("filename",$A$1))+1,255),_summary!$U$25:$AI$25,0),140,1),MATCH($A59,_summary!$U$26:$U$54,0))</f>
        <v>4.8853275370393551E-2</v>
      </c>
      <c r="H59" s="112">
        <f t="shared" ca="1" si="54"/>
        <v>8.4213088782375697E-2</v>
      </c>
      <c r="I59" s="112">
        <f t="shared" ca="1" si="54"/>
        <v>0.11957290219435784</v>
      </c>
      <c r="J59" s="112">
        <f t="shared" ca="1" si="54"/>
        <v>0.15493271560633998</v>
      </c>
      <c r="K59" s="112">
        <f t="shared" ca="1" si="54"/>
        <v>0.19029252901832211</v>
      </c>
      <c r="L59" s="112">
        <f t="shared" ca="1" si="54"/>
        <v>0.22565234243030427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0.26101215584228643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0.35922375895272635</v>
      </c>
      <c r="D60" s="114">
        <f ca="1">MAX(0,IFERROR(VLOOKUP(MID(CELL("filename",$A$1),FIND("]",CELL("filename",$A$1))+1,255)&amp;$A60,_datainput!$A$1:$AE$345,4+D$1-1990,FALSE),0))</f>
        <v>0.35773132433364696</v>
      </c>
      <c r="E60" s="114">
        <f t="shared" ref="E60:F60" ca="1" si="63">D60-(D60-$G60)/($G$1-D$1)</f>
        <v>0.36232287721327394</v>
      </c>
      <c r="F60" s="114">
        <f t="shared" ca="1" si="63"/>
        <v>0.36691443009290092</v>
      </c>
      <c r="G60" s="111">
        <f ca="1">INDEX(OFFSET(_summary!$T$26,0,MATCH(MID(CELL("filename",$A$1),FIND("]",CELL("filename",$A$1))+1,255),_summary!$U$25:$AI$25,0),140,1),MATCH($A60,_summary!$U$26:$U$54,0))</f>
        <v>0.37150598297252796</v>
      </c>
      <c r="H60" s="112">
        <f t="shared" ca="1" si="54"/>
        <v>0.3913804567314802</v>
      </c>
      <c r="I60" s="112">
        <f t="shared" ca="1" si="54"/>
        <v>0.41125493049043244</v>
      </c>
      <c r="J60" s="112">
        <f t="shared" ca="1" si="54"/>
        <v>0.43112940424938467</v>
      </c>
      <c r="K60" s="112">
        <f t="shared" ca="1" si="54"/>
        <v>0.45100387800833691</v>
      </c>
      <c r="L60" s="112">
        <f t="shared" ca="1" si="54"/>
        <v>0.4708783517672892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0.49075282552624144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9.7480946840276E-2</v>
      </c>
      <c r="D61" s="114">
        <f ca="1">MAX(0,IFERROR(VLOOKUP(MID(CELL("filename",$A$1),FIND("]",CELL("filename",$A$1))+1,255)&amp;$A61,_datainput!$A$1:$AE$345,4+D$1-1990,FALSE),0))</f>
        <v>9.2967499166481005E-2</v>
      </c>
      <c r="E61" s="114">
        <f t="shared" ref="E61:F61" ca="1" si="64">D61-(D61-$G61)/($G$1-D$1)</f>
        <v>9.0683152516015136E-2</v>
      </c>
      <c r="F61" s="114">
        <f t="shared" ca="1" si="64"/>
        <v>8.8398805865549268E-2</v>
      </c>
      <c r="G61" s="111">
        <f ca="1">INDEX(OFFSET(_summary!$T$26,0,MATCH(MID(CELL("filename",$A$1),FIND("]",CELL("filename",$A$1))+1,255),_summary!$U$25:$AI$25,0),140,1),MATCH($A61,_summary!$U$26:$U$54,0))</f>
        <v>8.6114459215083414E-2</v>
      </c>
      <c r="H61" s="112">
        <f t="shared" ca="1" si="54"/>
        <v>0.11907074234460817</v>
      </c>
      <c r="I61" s="112">
        <f t="shared" ca="1" si="54"/>
        <v>0.15202702547413294</v>
      </c>
      <c r="J61" s="112">
        <f t="shared" ca="1" si="54"/>
        <v>0.18498330860365769</v>
      </c>
      <c r="K61" s="112">
        <f t="shared" ca="1" si="54"/>
        <v>0.21793959173318245</v>
      </c>
      <c r="L61" s="112">
        <f t="shared" ca="1" si="54"/>
        <v>0.2508958748627072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0.28385215799223196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0.71243808931522501</v>
      </c>
      <c r="D62" s="114">
        <f ca="1">MAX(0,IFERROR(VLOOKUP(MID(CELL("filename",$A$1),FIND("]",CELL("filename",$A$1))+1,255)&amp;$A62,_datainput!$A$1:$AE$345,4+D$1-1990,FALSE),0))</f>
        <v>0.70227921522822234</v>
      </c>
      <c r="E62" s="114">
        <f t="shared" ref="E62:F62" ca="1" si="65">D62-(D62-$G62)/($G$1-D$1)</f>
        <v>0.69907208850298952</v>
      </c>
      <c r="F62" s="114">
        <f t="shared" ca="1" si="65"/>
        <v>0.69586496177775659</v>
      </c>
      <c r="G62" s="111">
        <f ca="1">INDEX(OFFSET(_summary!$T$26,0,MATCH(MID(CELL("filename",$A$1),FIND("]",CELL("filename",$A$1))+1,255),_summary!$U$25:$AI$25,0),140,1),MATCH($A62,_summary!$U$26:$U$54,0))</f>
        <v>0.69265783505252376</v>
      </c>
      <c r="H62" s="112">
        <f t="shared" ca="1" si="54"/>
        <v>0.70306829319048381</v>
      </c>
      <c r="I62" s="112">
        <f t="shared" ca="1" si="54"/>
        <v>0.71347875132844385</v>
      </c>
      <c r="J62" s="112">
        <f t="shared" ca="1" si="54"/>
        <v>0.72388920946640389</v>
      </c>
      <c r="K62" s="112">
        <f t="shared" ca="1" si="54"/>
        <v>0.73429966760436394</v>
      </c>
      <c r="L62" s="112">
        <f t="shared" ca="1" si="54"/>
        <v>0.74471012574232387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0.75512058388028391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0.68732803541392873</v>
      </c>
      <c r="D63" s="114">
        <f ca="1">MAX(0,IFERROR(VLOOKUP(MID(CELL("filename",$A$1),FIND("]",CELL("filename",$A$1))+1,255)&amp;$A63,_datainput!$A$1:$AE$345,4+D$1-1990,FALSE),0))</f>
        <v>0.67660271517477433</v>
      </c>
      <c r="E63" s="114">
        <f t="shared" ref="E63:F63" ca="1" si="66">D63-(D63-$G63)/($G$1-D$1)</f>
        <v>0.67916599472619643</v>
      </c>
      <c r="F63" s="114">
        <f t="shared" ca="1" si="66"/>
        <v>0.68172927427761865</v>
      </c>
      <c r="G63" s="111">
        <f ca="1">INDEX(OFFSET(_summary!$T$26,0,MATCH(MID(CELL("filename",$A$1),FIND("]",CELL("filename",$A$1))+1,255),_summary!$U$25:$AI$25,0),140,1),MATCH($A63,_summary!$U$26:$U$54,0))</f>
        <v>0.68429255382904075</v>
      </c>
      <c r="H63" s="112">
        <f t="shared" ca="1" si="54"/>
        <v>0.69555275335415589</v>
      </c>
      <c r="I63" s="112">
        <f t="shared" ca="1" si="54"/>
        <v>0.70681295287927104</v>
      </c>
      <c r="J63" s="112">
        <f t="shared" ca="1" si="54"/>
        <v>0.71807315240438618</v>
      </c>
      <c r="K63" s="112">
        <f t="shared" ca="1" si="54"/>
        <v>0.72933335192950122</v>
      </c>
      <c r="L63" s="112">
        <f t="shared" ca="1" si="54"/>
        <v>0.74059355145461625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0.75185375097973139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6.8241226677799804E-2</v>
      </c>
      <c r="D64" s="114">
        <f ca="1">MAX(0,IFERROR(VLOOKUP(MID(CELL("filename",$A$1),FIND("]",CELL("filename",$A$1))+1,255)&amp;$A64,_datainput!$A$1:$AE$345,4+D$1-1990,FALSE),0))</f>
        <v>7.5214960575577375E-2</v>
      </c>
      <c r="E64" s="114">
        <f t="shared" ref="E64:F64" ca="1" si="67">D64-(D64-$G64)/($G$1-D$1)</f>
        <v>6.9916260854173712E-2</v>
      </c>
      <c r="F64" s="114">
        <f t="shared" ca="1" si="67"/>
        <v>6.4617561132770049E-2</v>
      </c>
      <c r="G64" s="111">
        <f ca="1">INDEX(OFFSET(_summary!$T$26,0,MATCH(MID(CELL("filename",$A$1),FIND("]",CELL("filename",$A$1))+1,255),_summary!$U$25:$AI$25,0),140,1),MATCH($A64,_summary!$U$26:$U$54,0))</f>
        <v>5.9318861411366393E-2</v>
      </c>
      <c r="H64" s="112">
        <f t="shared" ca="1" si="54"/>
        <v>8.8915579753407109E-2</v>
      </c>
      <c r="I64" s="112">
        <f t="shared" ca="1" si="54"/>
        <v>0.11851229809544783</v>
      </c>
      <c r="J64" s="112">
        <f t="shared" ca="1" si="54"/>
        <v>0.14810901643748856</v>
      </c>
      <c r="K64" s="112">
        <f t="shared" ca="1" si="54"/>
        <v>0.17770573477952928</v>
      </c>
      <c r="L64" s="112">
        <f t="shared" ca="1" si="54"/>
        <v>0.20730245312156997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0.2368991714636107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0.39109393972993406</v>
      </c>
      <c r="D65" s="114">
        <f ca="1">MAX(0,IFERROR(VLOOKUP(MID(CELL("filename",$A$1),FIND("]",CELL("filename",$A$1))+1,255)&amp;$A65,_datainput!$A$1:$AE$345,4+D$1-1990,FALSE),0))</f>
        <v>0.3920227814356026</v>
      </c>
      <c r="E65" s="114">
        <f t="shared" ref="E65:F65" ca="1" si="68">D65-(D65-$G65)/($G$1-D$1)</f>
        <v>0.38245415146669487</v>
      </c>
      <c r="F65" s="114">
        <f t="shared" ca="1" si="68"/>
        <v>0.3728855214977872</v>
      </c>
      <c r="G65" s="111">
        <f ca="1">INDEX(OFFSET(_summary!$T$26,0,MATCH(MID(CELL("filename",$A$1),FIND("]",CELL("filename",$A$1))+1,255),_summary!$U$25:$AI$25,0),140,1),MATCH($A65,_summary!$U$26:$U$54,0))</f>
        <v>0.36331689152887947</v>
      </c>
      <c r="H65" s="112">
        <f t="shared" ca="1" si="54"/>
        <v>0.38786021862944664</v>
      </c>
      <c r="I65" s="112">
        <f t="shared" ca="1" si="54"/>
        <v>0.41240354573001381</v>
      </c>
      <c r="J65" s="112">
        <f t="shared" ca="1" si="54"/>
        <v>0.43694687283058098</v>
      </c>
      <c r="K65" s="112">
        <f t="shared" ca="1" si="54"/>
        <v>0.4614901999311482</v>
      </c>
      <c r="L65" s="112">
        <f t="shared" ca="1" si="54"/>
        <v>0.48603352703171543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0.5105768541322826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0.4887550347504605</v>
      </c>
      <c r="D66" s="114">
        <f ca="1">MAX(0,IFERROR(VLOOKUP(MID(CELL("filename",$A$1),FIND("]",CELL("filename",$A$1))+1,255)&amp;$A66,_datainput!$A$1:$AE$345,4+D$1-1990,FALSE),0))</f>
        <v>0.49999151021295352</v>
      </c>
      <c r="E66" s="114">
        <f t="shared" ref="E66:F66" ca="1" si="69">D66-(D66-$G66)/($G$1-D$1)</f>
        <v>0.4785985822028343</v>
      </c>
      <c r="F66" s="114">
        <f t="shared" ca="1" si="69"/>
        <v>0.45720565419271508</v>
      </c>
      <c r="G66" s="111">
        <f ca="1">INDEX(OFFSET(_summary!$T$26,0,MATCH(MID(CELL("filename",$A$1),FIND("]",CELL("filename",$A$1))+1,255),_summary!$U$25:$AI$25,0),140,1),MATCH($A66,_summary!$U$26:$U$54,0))</f>
        <v>0.43581272618259587</v>
      </c>
      <c r="H66" s="112">
        <f t="shared" ca="1" si="54"/>
        <v>0.4531762580163573</v>
      </c>
      <c r="I66" s="112">
        <f t="shared" ca="1" si="54"/>
        <v>0.47053978985011874</v>
      </c>
      <c r="J66" s="112">
        <f t="shared" ca="1" si="54"/>
        <v>0.48790332168388018</v>
      </c>
      <c r="K66" s="112">
        <f t="shared" ca="1" si="54"/>
        <v>0.50526685351764156</v>
      </c>
      <c r="L66" s="112">
        <f t="shared" ca="1" si="54"/>
        <v>0.52263038535140294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0.53999391718516443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0.84221278405795164</v>
      </c>
      <c r="D67" s="114">
        <f ca="1">MAX(0,IFERROR(VLOOKUP(MID(CELL("filename",$A$1),FIND("]",CELL("filename",$A$1))+1,255)&amp;$A67,_datainput!$A$1:$AE$345,4+D$1-1990,FALSE),0))</f>
        <v>0.84927159275819319</v>
      </c>
      <c r="E67" s="114">
        <f t="shared" ref="E67:F67" ca="1" si="70">D67-(D67-$G67)/($G$1-D$1)</f>
        <v>0.8433327581429807</v>
      </c>
      <c r="F67" s="114">
        <f t="shared" ca="1" si="70"/>
        <v>0.8373939235277682</v>
      </c>
      <c r="G67" s="111">
        <f ca="1">INDEX(OFFSET(_summary!$T$26,0,MATCH(MID(CELL("filename",$A$1),FIND("]",CELL("filename",$A$1))+1,255),_summary!$U$25:$AI$25,0),140,1),MATCH($A67,_summary!$U$26:$U$54,0))</f>
        <v>0.83145508891255571</v>
      </c>
      <c r="H67" s="112">
        <f t="shared" ref="H67:L82" ca="1" si="71">G67-5*(G67-$M67)/($M$1-G$1)</f>
        <v>0.83686891784627571</v>
      </c>
      <c r="I67" s="112">
        <f t="shared" ca="1" si="71"/>
        <v>0.84228274677999571</v>
      </c>
      <c r="J67" s="112">
        <f t="shared" ca="1" si="71"/>
        <v>0.84769657571371571</v>
      </c>
      <c r="K67" s="112">
        <f t="shared" ca="1" si="71"/>
        <v>0.8531104046474357</v>
      </c>
      <c r="L67" s="112">
        <f t="shared" ca="1" si="71"/>
        <v>0.85852423358115559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0.86393806251487559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0.50584358948208463</v>
      </c>
      <c r="D68" s="114">
        <f ca="1">MAX(0,IFERROR(VLOOKUP(MID(CELL("filename",$A$1),FIND("]",CELL("filename",$A$1))+1,255)&amp;$A68,_datainput!$A$1:$AE$345,4+D$1-1990,FALSE),0))</f>
        <v>0.43784313023220289</v>
      </c>
      <c r="E68" s="114">
        <f t="shared" ref="E68:F68" ca="1" si="72">D68-(D68-$G68)/($G$1-D$1)</f>
        <v>0.45625307123896569</v>
      </c>
      <c r="F68" s="114">
        <f t="shared" ca="1" si="72"/>
        <v>0.47466301224572849</v>
      </c>
      <c r="G68" s="111">
        <f ca="1">INDEX(OFFSET(_summary!$T$26,0,MATCH(MID(CELL("filename",$A$1),FIND("]",CELL("filename",$A$1))+1,255),_summary!$U$25:$AI$25,0),140,1),MATCH($A68,_summary!$U$26:$U$54,0))</f>
        <v>0.49307295325249134</v>
      </c>
      <c r="H68" s="112">
        <f t="shared" ca="1" si="71"/>
        <v>0.49999784994675617</v>
      </c>
      <c r="I68" s="112">
        <f t="shared" ca="1" si="71"/>
        <v>0.50692274664102099</v>
      </c>
      <c r="J68" s="112">
        <f t="shared" ca="1" si="71"/>
        <v>0.51384764333528588</v>
      </c>
      <c r="K68" s="112">
        <f t="shared" ca="1" si="71"/>
        <v>0.52077254002955076</v>
      </c>
      <c r="L68" s="112">
        <f t="shared" ca="1" si="71"/>
        <v>0.52769743672381564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0.53462233341808041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0.27725870941670666</v>
      </c>
      <c r="D69" s="114">
        <f ca="1">MAX(0,IFERROR(VLOOKUP(MID(CELL("filename",$A$1),FIND("]",CELL("filename",$A$1))+1,255)&amp;$A69,_datainput!$A$1:$AE$345,4+D$1-1990,FALSE),0))</f>
        <v>0.27205855291099107</v>
      </c>
      <c r="E69" s="114">
        <f t="shared" ref="E69:F69" ca="1" si="73">D69-(D69-$G69)/($G$1-D$1)</f>
        <v>0.26725467524696667</v>
      </c>
      <c r="F69" s="114">
        <f t="shared" ca="1" si="73"/>
        <v>0.26245079758294226</v>
      </c>
      <c r="G69" s="111">
        <f ca="1">INDEX(OFFSET(_summary!$T$26,0,MATCH(MID(CELL("filename",$A$1),FIND("]",CELL("filename",$A$1))+1,255),_summary!$U$25:$AI$25,0),140,1),MATCH($A69,_summary!$U$26:$U$54,0))</f>
        <v>0.25764691991891786</v>
      </c>
      <c r="H69" s="112">
        <f t="shared" ca="1" si="71"/>
        <v>0.27885219639446301</v>
      </c>
      <c r="I69" s="112">
        <f t="shared" ca="1" si="71"/>
        <v>0.30005747287000817</v>
      </c>
      <c r="J69" s="112">
        <f t="shared" ca="1" si="71"/>
        <v>0.32126274934555332</v>
      </c>
      <c r="K69" s="112">
        <f t="shared" ca="1" si="71"/>
        <v>0.34246802582109848</v>
      </c>
      <c r="L69" s="112">
        <f t="shared" ca="1" si="71"/>
        <v>0.36367330229664363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0.38487857877218878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0.15061485460392313</v>
      </c>
      <c r="D70" s="114">
        <f ca="1">MAX(0,IFERROR(VLOOKUP(MID(CELL("filename",$A$1),FIND("]",CELL("filename",$A$1))+1,255)&amp;$A70,_datainput!$A$1:$AE$345,4+D$1-1990,FALSE),0))</f>
        <v>0.14535433460582414</v>
      </c>
      <c r="E70" s="114">
        <f t="shared" ref="E70:F70" ca="1" si="74">D70-(D70-$G70)/($G$1-D$1)</f>
        <v>0.14132457396384965</v>
      </c>
      <c r="F70" s="114">
        <f t="shared" ca="1" si="74"/>
        <v>0.13729481332187515</v>
      </c>
      <c r="G70" s="111">
        <f ca="1">INDEX(OFFSET(_summary!$T$26,0,MATCH(MID(CELL("filename",$A$1),FIND("]",CELL("filename",$A$1))+1,255),_summary!$U$25:$AI$25,0),140,1),MATCH($A70,_summary!$U$26:$U$54,0))</f>
        <v>0.13326505267990063</v>
      </c>
      <c r="H70" s="112">
        <f t="shared" ca="1" si="71"/>
        <v>0.16368354493954099</v>
      </c>
      <c r="I70" s="112">
        <f t="shared" ca="1" si="71"/>
        <v>0.19410203719918134</v>
      </c>
      <c r="J70" s="112">
        <f t="shared" ca="1" si="71"/>
        <v>0.2245205294588217</v>
      </c>
      <c r="K70" s="112">
        <f t="shared" ca="1" si="71"/>
        <v>0.25493902171846206</v>
      </c>
      <c r="L70" s="112">
        <f t="shared" ca="1" si="71"/>
        <v>0.28535751397810238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0.31577600623774277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0.30827066220991722</v>
      </c>
      <c r="D71" s="114">
        <f ca="1">MAX(0,IFERROR(VLOOKUP(MID(CELL("filename",$A$1),FIND("]",CELL("filename",$A$1))+1,255)&amp;$A71,_datainput!$A$1:$AE$345,4+D$1-1990,FALSE),0))</f>
        <v>0.30725622323255741</v>
      </c>
      <c r="E71" s="114">
        <f t="shared" ref="E71:F71" ca="1" si="75">D71-(D71-$G71)/($G$1-D$1)</f>
        <v>0.34093670101369089</v>
      </c>
      <c r="F71" s="114">
        <f t="shared" ca="1" si="75"/>
        <v>0.37461717879482437</v>
      </c>
      <c r="G71" s="111">
        <f ca="1">INDEX(OFFSET(_summary!$T$26,0,MATCH(MID(CELL("filename",$A$1),FIND("]",CELL("filename",$A$1))+1,255),_summary!$U$25:$AI$25,0),140,1),MATCH($A71,_summary!$U$26:$U$54,0))</f>
        <v>0.40829765657595779</v>
      </c>
      <c r="H71" s="112">
        <f t="shared" ca="1" si="71"/>
        <v>0.42898707285447285</v>
      </c>
      <c r="I71" s="112">
        <f t="shared" ca="1" si="71"/>
        <v>0.44967648913298791</v>
      </c>
      <c r="J71" s="112">
        <f t="shared" ca="1" si="71"/>
        <v>0.47036590541150297</v>
      </c>
      <c r="K71" s="112">
        <f t="shared" ca="1" si="71"/>
        <v>0.49105532169001803</v>
      </c>
      <c r="L71" s="112">
        <f t="shared" ca="1" si="71"/>
        <v>0.51174473796853315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0.53243415424704821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0.40707772729406694</v>
      </c>
      <c r="D72" s="114">
        <f ca="1">MAX(0,IFERROR(VLOOKUP(MID(CELL("filename",$A$1),FIND("]",CELL("filename",$A$1))+1,255)&amp;$A72,_datainput!$A$1:$AE$345,4+D$1-1990,FALSE),0))</f>
        <v>0.37796560496558895</v>
      </c>
      <c r="E72" s="114">
        <f t="shared" ref="E72:F72" ca="1" si="76">D72-(D72-$G72)/($G$1-D$1)</f>
        <v>0.40979652323439497</v>
      </c>
      <c r="F72" s="114">
        <f t="shared" ca="1" si="76"/>
        <v>0.44162744150320099</v>
      </c>
      <c r="G72" s="111">
        <f ca="1">INDEX(OFFSET(_summary!$T$26,0,MATCH(MID(CELL("filename",$A$1),FIND("]",CELL("filename",$A$1))+1,255),_summary!$U$25:$AI$25,0),140,1),MATCH($A72,_summary!$U$26:$U$54,0))</f>
        <v>0.47345835977200695</v>
      </c>
      <c r="H72" s="112">
        <f t="shared" ca="1" si="71"/>
        <v>0.49328771301123603</v>
      </c>
      <c r="I72" s="112">
        <f t="shared" ca="1" si="71"/>
        <v>0.51311706625046516</v>
      </c>
      <c r="J72" s="112">
        <f t="shared" ca="1" si="71"/>
        <v>0.53294641948969423</v>
      </c>
      <c r="K72" s="112">
        <f t="shared" ca="1" si="71"/>
        <v>0.55277577272892331</v>
      </c>
      <c r="L72" s="112">
        <f t="shared" ca="1" si="71"/>
        <v>0.57260512596815238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0.59243447920738146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1.5910266737867246E-2</v>
      </c>
      <c r="D73" s="114">
        <f ca="1">MAX(0,IFERROR(VLOOKUP(MID(CELL("filename",$A$1),FIND("]",CELL("filename",$A$1))+1,255)&amp;$A73,_datainput!$A$1:$AE$345,4+D$1-1990,FALSE),0))</f>
        <v>1.3980820326012918E-2</v>
      </c>
      <c r="E73" s="114">
        <f t="shared" ref="E73:F73" ca="1" si="77">D73-(D73-$G73)/($G$1-D$1)</f>
        <v>1.3870351632271009E-2</v>
      </c>
      <c r="F73" s="114">
        <f t="shared" ca="1" si="77"/>
        <v>1.3759882938529103E-2</v>
      </c>
      <c r="G73" s="111">
        <f ca="1">INDEX(OFFSET(_summary!$T$26,0,MATCH(MID(CELL("filename",$A$1),FIND("]",CELL("filename",$A$1))+1,255),_summary!$U$25:$AI$25,0),140,1),MATCH($A73,_summary!$U$26:$U$54,0))</f>
        <v>1.3649414244787194E-2</v>
      </c>
      <c r="H73" s="112">
        <f t="shared" ca="1" si="71"/>
        <v>5.17337227206668E-2</v>
      </c>
      <c r="I73" s="112">
        <f t="shared" ca="1" si="71"/>
        <v>8.9818031196546411E-2</v>
      </c>
      <c r="J73" s="112">
        <f t="shared" ca="1" si="71"/>
        <v>0.12790233967242601</v>
      </c>
      <c r="K73" s="112">
        <f t="shared" ca="1" si="71"/>
        <v>0.1659866481483056</v>
      </c>
      <c r="L73" s="112">
        <f t="shared" ca="1" si="71"/>
        <v>0.20407095662418523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0.24215526510006483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0.27258407758387604</v>
      </c>
      <c r="D74" s="114">
        <f ca="1">MAX(0,IFERROR(VLOOKUP(MID(CELL("filename",$A$1),FIND("]",CELL("filename",$A$1))+1,255)&amp;$A74,_datainput!$A$1:$AE$345,4+D$1-1990,FALSE),0))</f>
        <v>0.29053828958910743</v>
      </c>
      <c r="E74" s="114">
        <f t="shared" ref="E74:F74" ca="1" si="78">D74-(D74-$G74)/($G$1-D$1)</f>
        <v>0.28521232579706113</v>
      </c>
      <c r="F74" s="114">
        <f t="shared" ca="1" si="78"/>
        <v>0.27988636200501482</v>
      </c>
      <c r="G74" s="111">
        <f ca="1">INDEX(OFFSET(_summary!$T$26,0,MATCH(MID(CELL("filename",$A$1),FIND("]",CELL("filename",$A$1))+1,255),_summary!$U$25:$AI$25,0),140,1),MATCH($A74,_summary!$U$26:$U$54,0))</f>
        <v>0.27456039821296857</v>
      </c>
      <c r="H74" s="112">
        <f t="shared" ca="1" si="71"/>
        <v>0.30151933023580074</v>
      </c>
      <c r="I74" s="112">
        <f t="shared" ca="1" si="71"/>
        <v>0.32847826225863291</v>
      </c>
      <c r="J74" s="112">
        <f t="shared" ca="1" si="71"/>
        <v>0.35543719428146509</v>
      </c>
      <c r="K74" s="112">
        <f t="shared" ca="1" si="71"/>
        <v>0.38239612630429726</v>
      </c>
      <c r="L74" s="112">
        <f t="shared" ca="1" si="71"/>
        <v>0.40935505832712948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0.43631399034996166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0.7507645549591635</v>
      </c>
      <c r="D75" s="114">
        <f ca="1">MAX(0,IFERROR(VLOOKUP(MID(CELL("filename",$A$1),FIND("]",CELL("filename",$A$1))+1,255)&amp;$A75,_datainput!$A$1:$AE$345,4+D$1-1990,FALSE),0))</f>
        <v>0.76571084607395612</v>
      </c>
      <c r="E75" s="114">
        <f t="shared" ref="E75:F75" ca="1" si="79">D75-(D75-$G75)/($G$1-D$1)</f>
        <v>0.7754151383001936</v>
      </c>
      <c r="F75" s="114">
        <f t="shared" ca="1" si="79"/>
        <v>0.78511943052643107</v>
      </c>
      <c r="G75" s="111">
        <f ca="1">INDEX(OFFSET(_summary!$T$26,0,MATCH(MID(CELL("filename",$A$1),FIND("]",CELL("filename",$A$1))+1,255),_summary!$U$25:$AI$25,0),140,1),MATCH($A75,_summary!$U$26:$U$54,0))</f>
        <v>0.79482372275266855</v>
      </c>
      <c r="H75" s="112">
        <f t="shared" ca="1" si="71"/>
        <v>0.80233802829835421</v>
      </c>
      <c r="I75" s="112">
        <f t="shared" ca="1" si="71"/>
        <v>0.80985233384403987</v>
      </c>
      <c r="J75" s="112">
        <f t="shared" ca="1" si="71"/>
        <v>0.81736663938972554</v>
      </c>
      <c r="K75" s="112">
        <f t="shared" ca="1" si="71"/>
        <v>0.8248809449354112</v>
      </c>
      <c r="L75" s="112">
        <f t="shared" ca="1" si="71"/>
        <v>0.83239525048109697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0.83990955602678263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0.69415875722917053</v>
      </c>
      <c r="D76" s="114">
        <f ca="1">MAX(0,IFERROR(VLOOKUP(MID(CELL("filename",$A$1),FIND("]",CELL("filename",$A$1))+1,255)&amp;$A76,_datainput!$A$1:$AE$345,4+D$1-1990,FALSE),0))</f>
        <v>0.66911398918434806</v>
      </c>
      <c r="E76" s="114">
        <f t="shared" ref="E76:F76" ca="1" si="80">D76-(D76-$G76)/($G$1-D$1)</f>
        <v>0.68845164437728357</v>
      </c>
      <c r="F76" s="114">
        <f t="shared" ca="1" si="80"/>
        <v>0.70778929957021908</v>
      </c>
      <c r="G76" s="111">
        <f ca="1">INDEX(OFFSET(_summary!$T$26,0,MATCH(MID(CELL("filename",$A$1),FIND("]",CELL("filename",$A$1))+1,255),_summary!$U$25:$AI$25,0),140,1),MATCH($A76,_summary!$U$26:$U$54,0))</f>
        <v>0.72712695476315448</v>
      </c>
      <c r="H76" s="112">
        <f t="shared" ca="1" si="71"/>
        <v>0.73807288071221722</v>
      </c>
      <c r="I76" s="112">
        <f t="shared" ca="1" si="71"/>
        <v>0.74901880666127996</v>
      </c>
      <c r="J76" s="112">
        <f t="shared" ca="1" si="71"/>
        <v>0.7599647326103427</v>
      </c>
      <c r="K76" s="112">
        <f t="shared" ca="1" si="71"/>
        <v>0.77091065855940555</v>
      </c>
      <c r="L76" s="112">
        <f t="shared" ca="1" si="71"/>
        <v>0.7818565845084684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0.79280251045753114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5.6393131125920211E-2</v>
      </c>
      <c r="D77" s="114">
        <f ca="1">MAX(0,IFERROR(VLOOKUP(MID(CELL("filename",$A$1),FIND("]",CELL("filename",$A$1))+1,255)&amp;$A77,_datainput!$A$1:$AE$345,4+D$1-1990,FALSE),0))</f>
        <v>5.8631374986460025E-2</v>
      </c>
      <c r="E77" s="114">
        <f t="shared" ref="E77:F77" ca="1" si="81">D77-(D77-$G77)/($G$1-D$1)</f>
        <v>5.3920827126110848E-2</v>
      </c>
      <c r="F77" s="114">
        <f t="shared" ca="1" si="81"/>
        <v>4.9210279265761672E-2</v>
      </c>
      <c r="G77" s="111">
        <f ca="1">INDEX(OFFSET(_summary!$T$26,0,MATCH(MID(CELL("filename",$A$1),FIND("]",CELL("filename",$A$1))+1,255),_summary!$U$25:$AI$25,0),140,1),MATCH($A77,_summary!$U$26:$U$54,0))</f>
        <v>4.4499731405412489E-2</v>
      </c>
      <c r="H77" s="112">
        <f t="shared" ca="1" si="71"/>
        <v>7.8037223193083122E-2</v>
      </c>
      <c r="I77" s="112">
        <f t="shared" ca="1" si="71"/>
        <v>0.11157471498075375</v>
      </c>
      <c r="J77" s="112">
        <f t="shared" ca="1" si="71"/>
        <v>0.14511220676842437</v>
      </c>
      <c r="K77" s="112">
        <f t="shared" ca="1" si="71"/>
        <v>0.178649698556095</v>
      </c>
      <c r="L77" s="112">
        <f t="shared" ca="1" si="71"/>
        <v>0.21218719034376565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0.24572468213143628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6.3531979422861429E-2</v>
      </c>
      <c r="D78" s="114">
        <f ca="1">MAX(0,IFERROR(VLOOKUP(MID(CELL("filename",$A$1),FIND("]",CELL("filename",$A$1))+1,255)&amp;$A78,_datainput!$A$1:$AE$345,4+D$1-1990,FALSE),0))</f>
        <v>6.8153818126304777E-2</v>
      </c>
      <c r="E78" s="114">
        <f t="shared" ref="E78:F78" ca="1" si="82">D78-(D78-$G78)/($G$1-D$1)</f>
        <v>6.9686175375759427E-2</v>
      </c>
      <c r="F78" s="114">
        <f t="shared" ca="1" si="82"/>
        <v>7.1218532625214076E-2</v>
      </c>
      <c r="G78" s="111">
        <f ca="1">INDEX(OFFSET(_summary!$T$26,0,MATCH(MID(CELL("filename",$A$1),FIND("]",CELL("filename",$A$1))+1,255),_summary!$U$25:$AI$25,0),140,1),MATCH($A78,_summary!$U$26:$U$54,0))</f>
        <v>7.2750889874668712E-2</v>
      </c>
      <c r="H78" s="112">
        <f t="shared" ca="1" si="71"/>
        <v>9.6974007021006225E-2</v>
      </c>
      <c r="I78" s="112">
        <f t="shared" ca="1" si="71"/>
        <v>0.12119712416734375</v>
      </c>
      <c r="J78" s="112">
        <f t="shared" ca="1" si="71"/>
        <v>0.14542024131368128</v>
      </c>
      <c r="K78" s="112">
        <f t="shared" ca="1" si="71"/>
        <v>0.16964335846001879</v>
      </c>
      <c r="L78" s="112">
        <f t="shared" ca="1" si="71"/>
        <v>0.19386647560635634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0.21808959275269385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6.4008780165263249E-2</v>
      </c>
      <c r="D79" s="114">
        <f ca="1">MAX(0,IFERROR(VLOOKUP(MID(CELL("filename",$A$1),FIND("]",CELL("filename",$A$1))+1,255)&amp;$A79,_datainput!$A$1:$AE$345,4+D$1-1990,FALSE),0))</f>
        <v>6.7017052654631801E-2</v>
      </c>
      <c r="E79" s="114">
        <f t="shared" ref="E79:F79" ca="1" si="83">D79-(D79-$G79)/($G$1-D$1)</f>
        <v>6.1355660149741892E-2</v>
      </c>
      <c r="F79" s="114">
        <f t="shared" ca="1" si="83"/>
        <v>5.5694267644851983E-2</v>
      </c>
      <c r="G79" s="111">
        <f ca="1">INDEX(OFFSET(_summary!$T$26,0,MATCH(MID(CELL("filename",$A$1),FIND("]",CELL("filename",$A$1))+1,255),_summary!$U$25:$AI$25,0),140,1),MATCH($A79,_summary!$U$26:$U$54,0))</f>
        <v>5.0032875139962074E-2</v>
      </c>
      <c r="H79" s="112">
        <f t="shared" ca="1" si="71"/>
        <v>8.4288812941152341E-2</v>
      </c>
      <c r="I79" s="112">
        <f t="shared" ca="1" si="71"/>
        <v>0.11854475074234261</v>
      </c>
      <c r="J79" s="112">
        <f t="shared" ca="1" si="71"/>
        <v>0.15280068854353288</v>
      </c>
      <c r="K79" s="112">
        <f t="shared" ca="1" si="71"/>
        <v>0.18705662634472314</v>
      </c>
      <c r="L79" s="112">
        <f t="shared" ca="1" si="71"/>
        <v>0.22131256414591341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0.25556850194710368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0.21602082970130557</v>
      </c>
      <c r="D80" s="114">
        <f ca="1">MAX(0,IFERROR(VLOOKUP(MID(CELL("filename",$A$1),FIND("]",CELL("filename",$A$1))+1,255)&amp;$A80,_datainput!$A$1:$AE$345,4+D$1-1990,FALSE),0))</f>
        <v>0.21156549274249073</v>
      </c>
      <c r="E80" s="114">
        <f t="shared" ref="E80:F80" ca="1" si="84">D80-(D80-$G80)/($G$1-D$1)</f>
        <v>0.21385052649407302</v>
      </c>
      <c r="F80" s="114">
        <f t="shared" ca="1" si="84"/>
        <v>0.21613556024565533</v>
      </c>
      <c r="G80" s="111">
        <f ca="1">INDEX(OFFSET(_summary!$T$26,0,MATCH(MID(CELL("filename",$A$1),FIND("]",CELL("filename",$A$1))+1,255),_summary!$U$25:$AI$25,0),140,1),MATCH($A80,_summary!$U$26:$U$54,0))</f>
        <v>0.21842059399723762</v>
      </c>
      <c r="H80" s="112">
        <f t="shared" ca="1" si="71"/>
        <v>0.25482130027852767</v>
      </c>
      <c r="I80" s="112">
        <f t="shared" ca="1" si="71"/>
        <v>0.29122200655981767</v>
      </c>
      <c r="J80" s="112">
        <f t="shared" ca="1" si="71"/>
        <v>0.32762271284110772</v>
      </c>
      <c r="K80" s="112">
        <f t="shared" ca="1" si="71"/>
        <v>0.36402341912239777</v>
      </c>
      <c r="L80" s="112">
        <f t="shared" ca="1" si="71"/>
        <v>0.40042412540368777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0.43682483168497782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0.73859911849945847</v>
      </c>
      <c r="D81" s="114">
        <f ca="1">MAX(0,IFERROR(VLOOKUP(MID(CELL("filename",$A$1),FIND("]",CELL("filename",$A$1))+1,255)&amp;$A81,_datainput!$A$1:$AE$345,4+D$1-1990,FALSE),0))</f>
        <v>0.74362166911910021</v>
      </c>
      <c r="E81" s="114">
        <f t="shared" ref="E81:F81" ca="1" si="85">D81-(D81-$G81)/($G$1-D$1)</f>
        <v>0.74197200532020224</v>
      </c>
      <c r="F81" s="114">
        <f t="shared" ca="1" si="85"/>
        <v>0.74032234152130427</v>
      </c>
      <c r="G81" s="111">
        <f ca="1">INDEX(OFFSET(_summary!$T$26,0,MATCH(MID(CELL("filename",$A$1),FIND("]",CELL("filename",$A$1))+1,255),_summary!$U$25:$AI$25,0),140,1),MATCH($A81,_summary!$U$26:$U$54,0))</f>
        <v>0.73867267772240641</v>
      </c>
      <c r="H81" s="112">
        <f t="shared" ca="1" si="71"/>
        <v>0.74730981514157202</v>
      </c>
      <c r="I81" s="112">
        <f t="shared" ca="1" si="71"/>
        <v>0.75594695256073763</v>
      </c>
      <c r="J81" s="112">
        <f t="shared" ca="1" si="71"/>
        <v>0.76458408997990324</v>
      </c>
      <c r="K81" s="112">
        <f t="shared" ca="1" si="71"/>
        <v>0.77322122739906896</v>
      </c>
      <c r="L81" s="112">
        <f t="shared" ca="1" si="71"/>
        <v>0.78185836481823467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0.79049550223740028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0.54900659074543512</v>
      </c>
      <c r="D82" s="114">
        <f ca="1">MAX(0,IFERROR(VLOOKUP(MID(CELL("filename",$A$1),FIND("]",CELL("filename",$A$1))+1,255)&amp;$A82,_datainput!$A$1:$AE$345,4+D$1-1990,FALSE),0))</f>
        <v>0.54322064459380393</v>
      </c>
      <c r="E82" s="114">
        <f t="shared" ref="E82:F82" ca="1" si="86">D82-(D82-$G82)/($G$1-D$1)</f>
        <v>0.54576040279810945</v>
      </c>
      <c r="F82" s="114">
        <f t="shared" ca="1" si="86"/>
        <v>0.54830016100241497</v>
      </c>
      <c r="G82" s="111">
        <f ca="1">INDEX(OFFSET(_summary!$T$26,0,MATCH(MID(CELL("filename",$A$1),FIND("]",CELL("filename",$A$1))+1,255),_summary!$U$25:$AI$25,0),140,1),MATCH($A82,_summary!$U$26:$U$54,0))</f>
        <v>0.55083991920672049</v>
      </c>
      <c r="H82" s="112">
        <f t="shared" ca="1" si="71"/>
        <v>0.56680961928165752</v>
      </c>
      <c r="I82" s="112">
        <f t="shared" ca="1" si="71"/>
        <v>0.58277931935659455</v>
      </c>
      <c r="J82" s="112">
        <f t="shared" ca="1" si="71"/>
        <v>0.59874901943153158</v>
      </c>
      <c r="K82" s="112">
        <f t="shared" ca="1" si="71"/>
        <v>0.61471871950646861</v>
      </c>
      <c r="L82" s="112">
        <f t="shared" ca="1" si="71"/>
        <v>0.63068841958140553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0.64665811965634257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2.9614249091326247E-2</v>
      </c>
      <c r="D83" s="114">
        <f ca="1">MAX(0,IFERROR(VLOOKUP(MID(CELL("filename",$A$1),FIND("]",CELL("filename",$A$1))+1,255)&amp;$A83,_datainput!$A$1:$AE$345,4+D$1-1990,FALSE),0))</f>
        <v>2.9656473398205499E-2</v>
      </c>
      <c r="E83" s="114">
        <f t="shared" ref="E83:F83" ca="1" si="87">D83-(D83-$G83)/($G$1-D$1)</f>
        <v>3.1295002358286472E-2</v>
      </c>
      <c r="F83" s="114">
        <f t="shared" ca="1" si="87"/>
        <v>3.2933531318367446E-2</v>
      </c>
      <c r="G83" s="111">
        <f ca="1">INDEX(OFFSET(_summary!$T$26,0,MATCH(MID(CELL("filename",$A$1),FIND("]",CELL("filename",$A$1))+1,255),_summary!$U$25:$AI$25,0),140,1),MATCH($A83,_summary!$U$26:$U$54,0))</f>
        <v>3.4572060278448426E-2</v>
      </c>
      <c r="H83" s="112">
        <f t="shared" ref="H83:L98" ca="1" si="88">G83-5*(G83-$M83)/($M$1-G$1)</f>
        <v>6.8247456049765717E-2</v>
      </c>
      <c r="I83" s="112">
        <f t="shared" ca="1" si="88"/>
        <v>0.101922851821083</v>
      </c>
      <c r="J83" s="112">
        <f t="shared" ca="1" si="88"/>
        <v>0.1355982475924003</v>
      </c>
      <c r="K83" s="112">
        <f t="shared" ca="1" si="88"/>
        <v>0.16927364336371759</v>
      </c>
      <c r="L83" s="112">
        <f t="shared" ca="1" si="88"/>
        <v>0.20294903913503487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0.23662443490635215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0.60734942835716188</v>
      </c>
      <c r="D84" s="114">
        <f ca="1">MAX(0,IFERROR(VLOOKUP(MID(CELL("filename",$A$1),FIND("]",CELL("filename",$A$1))+1,255)&amp;$A84,_datainput!$A$1:$AE$345,4+D$1-1990,FALSE),0))</f>
        <v>0.59596113401827833</v>
      </c>
      <c r="E84" s="114">
        <f t="shared" ref="E84:F84" ca="1" si="89">D84-(D84-$G84)/($G$1-D$1)</f>
        <v>0.60301348694634938</v>
      </c>
      <c r="F84" s="114">
        <f t="shared" ca="1" si="89"/>
        <v>0.61006583987442053</v>
      </c>
      <c r="G84" s="111">
        <f ca="1">INDEX(OFFSET(_summary!$T$26,0,MATCH(MID(CELL("filename",$A$1),FIND("]",CELL("filename",$A$1))+1,255),_summary!$U$25:$AI$25,0),140,1),MATCH($A84,_summary!$U$26:$U$54,0))</f>
        <v>0.61711819280249158</v>
      </c>
      <c r="H84" s="112">
        <f t="shared" ca="1" si="88"/>
        <v>0.62858797756160334</v>
      </c>
      <c r="I84" s="112">
        <f t="shared" ca="1" si="88"/>
        <v>0.6400577623207151</v>
      </c>
      <c r="J84" s="112">
        <f t="shared" ca="1" si="88"/>
        <v>0.65152754707982674</v>
      </c>
      <c r="K84" s="112">
        <f t="shared" ca="1" si="88"/>
        <v>0.6629973318389385</v>
      </c>
      <c r="L84" s="112">
        <f t="shared" ca="1" si="88"/>
        <v>0.67446711659805025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0.6859369013571619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0.30382071342202671</v>
      </c>
      <c r="D85" s="114">
        <f ca="1">MAX(0,IFERROR(VLOOKUP(MID(CELL("filename",$A$1),FIND("]",CELL("filename",$A$1))+1,255)&amp;$A85,_datainput!$A$1:$AE$345,4+D$1-1990,FALSE),0))</f>
        <v>0.30018235796296877</v>
      </c>
      <c r="E85" s="114">
        <f t="shared" ref="E85:F85" ca="1" si="90">D85-(D85-$G85)/($G$1-D$1)</f>
        <v>0.30551560220082918</v>
      </c>
      <c r="F85" s="114">
        <f t="shared" ca="1" si="90"/>
        <v>0.3108488464386896</v>
      </c>
      <c r="G85" s="111">
        <f ca="1">INDEX(OFFSET(_summary!$T$26,0,MATCH(MID(CELL("filename",$A$1),FIND("]",CELL("filename",$A$1))+1,255),_summary!$U$25:$AI$25,0),140,1),MATCH($A85,_summary!$U$26:$U$54,0))</f>
        <v>0.31618209067655001</v>
      </c>
      <c r="H85" s="112">
        <f t="shared" ca="1" si="88"/>
        <v>0.33651327166956135</v>
      </c>
      <c r="I85" s="112">
        <f t="shared" ca="1" si="88"/>
        <v>0.3568444526625727</v>
      </c>
      <c r="J85" s="112">
        <f t="shared" ca="1" si="88"/>
        <v>0.37717563365558404</v>
      </c>
      <c r="K85" s="112">
        <f t="shared" ca="1" si="88"/>
        <v>0.39750681464859539</v>
      </c>
      <c r="L85" s="112">
        <f t="shared" ca="1" si="88"/>
        <v>0.41783799564160673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0.43816917663461807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0.10770803105782174</v>
      </c>
      <c r="F86" s="114">
        <f t="shared" ca="1" si="91"/>
        <v>0.21541606211564351</v>
      </c>
      <c r="G86" s="111">
        <f ca="1">INDEX(OFFSET(_summary!$T$26,0,MATCH(MID(CELL("filename",$A$1),FIND("]",CELL("filename",$A$1))+1,255),_summary!$U$25:$AI$25,0),140,1),MATCH($A86,_summary!$U$26:$U$54,0))</f>
        <v>0.32312409317346524</v>
      </c>
      <c r="H86" s="112">
        <f t="shared" ca="1" si="88"/>
        <v>0.32410219915817229</v>
      </c>
      <c r="I86" s="112">
        <f t="shared" ca="1" si="88"/>
        <v>0.32508030514287933</v>
      </c>
      <c r="J86" s="112">
        <f t="shared" ca="1" si="88"/>
        <v>0.32605841112758638</v>
      </c>
      <c r="K86" s="112">
        <f t="shared" ca="1" si="88"/>
        <v>0.32703651711229342</v>
      </c>
      <c r="L86" s="112">
        <f t="shared" ca="1" si="88"/>
        <v>0.32801462309700047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0.32899272908170746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3.4278170429366199E-2</v>
      </c>
      <c r="F87" s="114">
        <f t="shared" ca="1" si="92"/>
        <v>6.8556340858732412E-2</v>
      </c>
      <c r="G87" s="111">
        <f ca="1">INDEX(OFFSET(_summary!$T$26,0,MATCH(MID(CELL("filename",$A$1),FIND("]",CELL("filename",$A$1))+1,255),_summary!$U$25:$AI$25,0),140,1),MATCH($A87,_summary!$U$26:$U$54,0))</f>
        <v>0.1028345112880986</v>
      </c>
      <c r="H87" s="112">
        <f t="shared" ca="1" si="88"/>
        <v>0.13150655178647488</v>
      </c>
      <c r="I87" s="112">
        <f t="shared" ca="1" si="88"/>
        <v>0.16017859228485115</v>
      </c>
      <c r="J87" s="112">
        <f t="shared" ca="1" si="88"/>
        <v>0.18885063278322745</v>
      </c>
      <c r="K87" s="112">
        <f t="shared" ca="1" si="88"/>
        <v>0.21752267328160371</v>
      </c>
      <c r="L87" s="112">
        <f t="shared" ca="1" si="88"/>
        <v>0.24619471377998001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0.27486675427835627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1.6284425123464518E-2</v>
      </c>
      <c r="F88" s="114">
        <f t="shared" ca="1" si="93"/>
        <v>3.2568850246929029E-2</v>
      </c>
      <c r="G88" s="111">
        <f ca="1">INDEX(OFFSET(_summary!$T$26,0,MATCH(MID(CELL("filename",$A$1),FIND("]",CELL("filename",$A$1))+1,255),_summary!$U$25:$AI$25,0),140,1),MATCH($A88,_summary!$U$26:$U$54,0))</f>
        <v>4.8853275370393551E-2</v>
      </c>
      <c r="H88" s="112">
        <f t="shared" ca="1" si="88"/>
        <v>8.0850818799775404E-2</v>
      </c>
      <c r="I88" s="112">
        <f t="shared" ca="1" si="88"/>
        <v>0.11284836222915724</v>
      </c>
      <c r="J88" s="112">
        <f t="shared" ca="1" si="88"/>
        <v>0.14484590565853908</v>
      </c>
      <c r="K88" s="112">
        <f t="shared" ca="1" si="88"/>
        <v>0.17684344908792093</v>
      </c>
      <c r="L88" s="112">
        <f t="shared" ca="1" si="88"/>
        <v>0.20884099251730276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0.24083853594668461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0.35922375895272635</v>
      </c>
      <c r="D89" s="114">
        <f ca="1">MAX(0,IFERROR(VLOOKUP(MID(CELL("filename",$A$1),FIND("]",CELL("filename",$A$1))+1,255)&amp;$A89,_datainput!$A$1:$AE$345,4+D$1-1990,FALSE),0))</f>
        <v>0.35773132433364696</v>
      </c>
      <c r="E89" s="114">
        <f t="shared" ref="E89:F89" ca="1" si="94">D89-(D89-$G89)/($G$1-D$1)</f>
        <v>0.36232287721327394</v>
      </c>
      <c r="F89" s="114">
        <f t="shared" ca="1" si="94"/>
        <v>0.36691443009290092</v>
      </c>
      <c r="G89" s="111">
        <f ca="1">INDEX(OFFSET(_summary!$T$26,0,MATCH(MID(CELL("filename",$A$1),FIND("]",CELL("filename",$A$1))+1,255),_summary!$U$25:$AI$25,0),140,1),MATCH($A89,_summary!$U$26:$U$54,0))</f>
        <v>0.37150598297252796</v>
      </c>
      <c r="H89" s="112">
        <f t="shared" ca="1" si="88"/>
        <v>0.38803067939949304</v>
      </c>
      <c r="I89" s="112">
        <f t="shared" ca="1" si="88"/>
        <v>0.40455537582645812</v>
      </c>
      <c r="J89" s="112">
        <f t="shared" ca="1" si="88"/>
        <v>0.4210800722534232</v>
      </c>
      <c r="K89" s="112">
        <f t="shared" ca="1" si="88"/>
        <v>0.43760476868038828</v>
      </c>
      <c r="L89" s="112">
        <f t="shared" ca="1" si="88"/>
        <v>0.45412946510735336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0.47065416153431844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9.7480946840276E-2</v>
      </c>
      <c r="D90" s="114">
        <f ca="1">MAX(0,IFERROR(VLOOKUP(MID(CELL("filename",$A$1),FIND("]",CELL("filename",$A$1))+1,255)&amp;$A90,_datainput!$A$1:$AE$345,4+D$1-1990,FALSE),0))</f>
        <v>9.2967499166481005E-2</v>
      </c>
      <c r="E90" s="114">
        <f t="shared" ref="E90:F90" ca="1" si="95">D90-(D90-$G90)/($G$1-D$1)</f>
        <v>9.0683152516015136E-2</v>
      </c>
      <c r="F90" s="114">
        <f t="shared" ca="1" si="95"/>
        <v>8.8398805865549268E-2</v>
      </c>
      <c r="G90" s="111">
        <f ca="1">INDEX(OFFSET(_summary!$T$26,0,MATCH(MID(CELL("filename",$A$1),FIND("]",CELL("filename",$A$1))+1,255),_summary!$U$25:$AI$25,0),140,1),MATCH($A90,_summary!$U$26:$U$54,0))</f>
        <v>8.6114459215083414E-2</v>
      </c>
      <c r="H90" s="112">
        <f t="shared" ca="1" si="88"/>
        <v>0.11338630325121478</v>
      </c>
      <c r="I90" s="112">
        <f t="shared" ca="1" si="88"/>
        <v>0.14065814728734616</v>
      </c>
      <c r="J90" s="112">
        <f t="shared" ca="1" si="88"/>
        <v>0.16792999132347752</v>
      </c>
      <c r="K90" s="112">
        <f t="shared" ca="1" si="88"/>
        <v>0.19520183535960889</v>
      </c>
      <c r="L90" s="112">
        <f t="shared" ca="1" si="88"/>
        <v>0.22247367939574025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0.24974552343187162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0.71243808931522501</v>
      </c>
      <c r="D91" s="114">
        <f ca="1">MAX(0,IFERROR(VLOOKUP(MID(CELL("filename",$A$1),FIND("]",CELL("filename",$A$1))+1,255)&amp;$A91,_datainput!$A$1:$AE$345,4+D$1-1990,FALSE),0))</f>
        <v>0.70227921522822234</v>
      </c>
      <c r="E91" s="114">
        <f t="shared" ref="E91:F91" ca="1" si="96">D91-(D91-$G91)/($G$1-D$1)</f>
        <v>0.69907208850298952</v>
      </c>
      <c r="F91" s="114">
        <f t="shared" ca="1" si="96"/>
        <v>0.69586496177775659</v>
      </c>
      <c r="G91" s="111">
        <f ca="1">INDEX(OFFSET(_summary!$T$26,0,MATCH(MID(CELL("filename",$A$1),FIND("]",CELL("filename",$A$1))+1,255),_summary!$U$25:$AI$25,0),140,1),MATCH($A91,_summary!$U$26:$U$54,0))</f>
        <v>0.69265783505252376</v>
      </c>
      <c r="H91" s="112">
        <f t="shared" ca="1" si="88"/>
        <v>0.69921652444953175</v>
      </c>
      <c r="I91" s="112">
        <f t="shared" ca="1" si="88"/>
        <v>0.70577521384653974</v>
      </c>
      <c r="J91" s="112">
        <f t="shared" ca="1" si="88"/>
        <v>0.71233390324354762</v>
      </c>
      <c r="K91" s="112">
        <f t="shared" ca="1" si="88"/>
        <v>0.71889259264055561</v>
      </c>
      <c r="L91" s="112">
        <f t="shared" ca="1" si="88"/>
        <v>0.72545128203756359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0.73200997143457147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0.68732803541392873</v>
      </c>
      <c r="D92" s="114">
        <f ca="1">MAX(0,IFERROR(VLOOKUP(MID(CELL("filename",$A$1),FIND("]",CELL("filename",$A$1))+1,255)&amp;$A92,_datainput!$A$1:$AE$345,4+D$1-1990,FALSE),0))</f>
        <v>0.67660271517477433</v>
      </c>
      <c r="E92" s="114">
        <f t="shared" ref="E92:F92" ca="1" si="97">D92-(D92-$G92)/($G$1-D$1)</f>
        <v>0.67916599472619643</v>
      </c>
      <c r="F92" s="114">
        <f t="shared" ca="1" si="97"/>
        <v>0.68172927427761865</v>
      </c>
      <c r="G92" s="111">
        <f ca="1">INDEX(OFFSET(_summary!$T$26,0,MATCH(MID(CELL("filename",$A$1),FIND("]",CELL("filename",$A$1))+1,255),_summary!$U$25:$AI$25,0),140,1),MATCH($A92,_summary!$U$26:$U$54,0))</f>
        <v>0.68429255382904075</v>
      </c>
      <c r="H92" s="112">
        <f t="shared" ca="1" si="88"/>
        <v>0.69365690726004603</v>
      </c>
      <c r="I92" s="112">
        <f t="shared" ca="1" si="88"/>
        <v>0.70302126069105131</v>
      </c>
      <c r="J92" s="112">
        <f t="shared" ca="1" si="88"/>
        <v>0.71238561412205659</v>
      </c>
      <c r="K92" s="112">
        <f t="shared" ca="1" si="88"/>
        <v>0.72174996755306176</v>
      </c>
      <c r="L92" s="112">
        <f t="shared" ca="1" si="88"/>
        <v>0.73111432098406692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0.7404786744150722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6.8241226677799804E-2</v>
      </c>
      <c r="D93" s="114">
        <f ca="1">MAX(0,IFERROR(VLOOKUP(MID(CELL("filename",$A$1),FIND("]",CELL("filename",$A$1))+1,255)&amp;$A93,_datainput!$A$1:$AE$345,4+D$1-1990,FALSE),0))</f>
        <v>7.5214960575577375E-2</v>
      </c>
      <c r="E93" s="114">
        <f t="shared" ref="E93:F93" ca="1" si="98">D93-(D93-$G93)/($G$1-D$1)</f>
        <v>6.9916260854173712E-2</v>
      </c>
      <c r="F93" s="114">
        <f t="shared" ca="1" si="98"/>
        <v>6.4617561132770049E-2</v>
      </c>
      <c r="G93" s="111">
        <f ca="1">INDEX(OFFSET(_summary!$T$26,0,MATCH(MID(CELL("filename",$A$1),FIND("]",CELL("filename",$A$1))+1,255),_summary!$U$25:$AI$25,0),140,1),MATCH($A93,_summary!$U$26:$U$54,0))</f>
        <v>5.9318861411366393E-2</v>
      </c>
      <c r="H93" s="112">
        <f t="shared" ca="1" si="88"/>
        <v>8.4036999806916896E-2</v>
      </c>
      <c r="I93" s="112">
        <f t="shared" ca="1" si="88"/>
        <v>0.10875513820246739</v>
      </c>
      <c r="J93" s="112">
        <f t="shared" ca="1" si="88"/>
        <v>0.13347327659801789</v>
      </c>
      <c r="K93" s="112">
        <f t="shared" ca="1" si="88"/>
        <v>0.15819141499356837</v>
      </c>
      <c r="L93" s="112">
        <f t="shared" ca="1" si="88"/>
        <v>0.18290955338911885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0.20762769178466936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0.39109393972993406</v>
      </c>
      <c r="D94" s="114">
        <f ca="1">MAX(0,IFERROR(VLOOKUP(MID(CELL("filename",$A$1),FIND("]",CELL("filename",$A$1))+1,255)&amp;$A94,_datainput!$A$1:$AE$345,4+D$1-1990,FALSE),0))</f>
        <v>0.3920227814356026</v>
      </c>
      <c r="E94" s="114">
        <f t="shared" ref="E94:F94" ca="1" si="99">D94-(D94-$G94)/($G$1-D$1)</f>
        <v>0.38245415146669487</v>
      </c>
      <c r="F94" s="114">
        <f t="shared" ca="1" si="99"/>
        <v>0.3728855214977872</v>
      </c>
      <c r="G94" s="111">
        <f ca="1">INDEX(OFFSET(_summary!$T$26,0,MATCH(MID(CELL("filename",$A$1),FIND("]",CELL("filename",$A$1))+1,255),_summary!$U$25:$AI$25,0),140,1),MATCH($A94,_summary!$U$26:$U$54,0))</f>
        <v>0.36331689152887947</v>
      </c>
      <c r="H94" s="112">
        <f t="shared" ca="1" si="88"/>
        <v>0.3812723569411996</v>
      </c>
      <c r="I94" s="112">
        <f t="shared" ca="1" si="88"/>
        <v>0.39922782235351972</v>
      </c>
      <c r="J94" s="112">
        <f t="shared" ca="1" si="88"/>
        <v>0.41718328776583991</v>
      </c>
      <c r="K94" s="112">
        <f t="shared" ca="1" si="88"/>
        <v>0.43513875317816003</v>
      </c>
      <c r="L94" s="112">
        <f t="shared" ca="1" si="88"/>
        <v>0.45309421859048016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0.47104968400280034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0.4887550347504605</v>
      </c>
      <c r="D95" s="114">
        <f ca="1">MAX(0,IFERROR(VLOOKUP(MID(CELL("filename",$A$1),FIND("]",CELL("filename",$A$1))+1,255)&amp;$A95,_datainput!$A$1:$AE$345,4+D$1-1990,FALSE),0))</f>
        <v>0.49999151021295352</v>
      </c>
      <c r="E95" s="114">
        <f t="shared" ref="E95:F95" ca="1" si="101">D95-(D95-$G95)/($G$1-D$1)</f>
        <v>0.4785985822028343</v>
      </c>
      <c r="F95" s="114">
        <f t="shared" ca="1" si="101"/>
        <v>0.45720565419271508</v>
      </c>
      <c r="G95" s="111">
        <f ca="1">INDEX(OFFSET(_summary!$T$26,0,MATCH(MID(CELL("filename",$A$1),FIND("]",CELL("filename",$A$1))+1,255),_summary!$U$25:$AI$25,0),140,1),MATCH($A95,_summary!$U$26:$U$54,0))</f>
        <v>0.43581272618259587</v>
      </c>
      <c r="H95" s="112">
        <f t="shared" ca="1" si="88"/>
        <v>0.45031250213336427</v>
      </c>
      <c r="I95" s="112">
        <f t="shared" ca="1" si="88"/>
        <v>0.46481227808413267</v>
      </c>
      <c r="J95" s="112">
        <f t="shared" ca="1" si="88"/>
        <v>0.47931205403490107</v>
      </c>
      <c r="K95" s="112">
        <f t="shared" ca="1" si="88"/>
        <v>0.49381182998566947</v>
      </c>
      <c r="L95" s="112">
        <f t="shared" ca="1" si="88"/>
        <v>0.50831160593643787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0.52281138188720633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0.84221278405795164</v>
      </c>
      <c r="D96" s="114">
        <f ca="1">MAX(0,IFERROR(VLOOKUP(MID(CELL("filename",$A$1),FIND("]",CELL("filename",$A$1))+1,255)&amp;$A96,_datainput!$A$1:$AE$345,4+D$1-1990,FALSE),0))</f>
        <v>0.84927159275819319</v>
      </c>
      <c r="E96" s="114">
        <f t="shared" ref="E96:F96" ca="1" si="102">D96-(D96-$G96)/($G$1-D$1)</f>
        <v>0.8433327581429807</v>
      </c>
      <c r="F96" s="114">
        <f t="shared" ca="1" si="102"/>
        <v>0.8373939235277682</v>
      </c>
      <c r="G96" s="111">
        <f ca="1">INDEX(OFFSET(_summary!$T$26,0,MATCH(MID(CELL("filename",$A$1),FIND("]",CELL("filename",$A$1))+1,255),_summary!$U$25:$AI$25,0),140,1),MATCH($A96,_summary!$U$26:$U$54,0))</f>
        <v>0.83145508891255571</v>
      </c>
      <c r="H96" s="112">
        <f t="shared" ca="1" si="88"/>
        <v>0.83570456805802817</v>
      </c>
      <c r="I96" s="112">
        <f t="shared" ca="1" si="88"/>
        <v>0.83995404720350053</v>
      </c>
      <c r="J96" s="112">
        <f t="shared" ca="1" si="88"/>
        <v>0.84420352634897289</v>
      </c>
      <c r="K96" s="112">
        <f t="shared" ca="1" si="88"/>
        <v>0.84845300549444536</v>
      </c>
      <c r="L96" s="112">
        <f t="shared" ca="1" si="88"/>
        <v>0.85270248463991782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0.85695196378539018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0.50584358948208463</v>
      </c>
      <c r="D97" s="114">
        <f ca="1">MAX(0,IFERROR(VLOOKUP(MID(CELL("filename",$A$1),FIND("]",CELL("filename",$A$1))+1,255)&amp;$A97,_datainput!$A$1:$AE$345,4+D$1-1990,FALSE),0))</f>
        <v>0.43784313023220289</v>
      </c>
      <c r="E97" s="114">
        <f t="shared" ref="E97:F97" ca="1" si="103">D97-(D97-$G97)/($G$1-D$1)</f>
        <v>0.45625307123896569</v>
      </c>
      <c r="F97" s="114">
        <f t="shared" ca="1" si="103"/>
        <v>0.47466301224572849</v>
      </c>
      <c r="G97" s="111">
        <f ca="1">INDEX(OFFSET(_summary!$T$26,0,MATCH(MID(CELL("filename",$A$1),FIND("]",CELL("filename",$A$1))+1,255),_summary!$U$25:$AI$25,0),140,1),MATCH($A97,_summary!$U$26:$U$54,0))</f>
        <v>0.49307295325249134</v>
      </c>
      <c r="H97" s="112">
        <f t="shared" ca="1" si="88"/>
        <v>0.49882981534347004</v>
      </c>
      <c r="I97" s="112">
        <f t="shared" ca="1" si="88"/>
        <v>0.50458667743444874</v>
      </c>
      <c r="J97" s="112">
        <f t="shared" ca="1" si="88"/>
        <v>0.51034353952542744</v>
      </c>
      <c r="K97" s="112">
        <f t="shared" ca="1" si="88"/>
        <v>0.51610040161640613</v>
      </c>
      <c r="L97" s="112">
        <f t="shared" ca="1" si="88"/>
        <v>0.52185726370738483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0.52761412579836353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0.27725870941670666</v>
      </c>
      <c r="D98" s="114">
        <f ca="1">MAX(0,IFERROR(VLOOKUP(MID(CELL("filename",$A$1),FIND("]",CELL("filename",$A$1))+1,255)&amp;$A98,_datainput!$A$1:$AE$345,4+D$1-1990,FALSE),0))</f>
        <v>0.27205855291099107</v>
      </c>
      <c r="E98" s="114">
        <f t="shared" ref="E98:F98" ca="1" si="104">D98-(D98-$G98)/($G$1-D$1)</f>
        <v>0.26725467524696667</v>
      </c>
      <c r="F98" s="114">
        <f t="shared" ca="1" si="104"/>
        <v>0.26245079758294226</v>
      </c>
      <c r="G98" s="111">
        <f ca="1">INDEX(OFFSET(_summary!$T$26,0,MATCH(MID(CELL("filename",$A$1),FIND("]",CELL("filename",$A$1))+1,255),_summary!$U$25:$AI$25,0),140,1),MATCH($A98,_summary!$U$26:$U$54,0))</f>
        <v>0.25764691991891786</v>
      </c>
      <c r="H98" s="112">
        <f t="shared" ca="1" si="88"/>
        <v>0.27533759770118765</v>
      </c>
      <c r="I98" s="112">
        <f t="shared" ca="1" si="88"/>
        <v>0.29302827548345745</v>
      </c>
      <c r="J98" s="112">
        <f t="shared" ca="1" si="88"/>
        <v>0.31071895326572729</v>
      </c>
      <c r="K98" s="112">
        <f t="shared" ca="1" si="88"/>
        <v>0.32840963104799709</v>
      </c>
      <c r="L98" s="112">
        <f t="shared" ca="1" si="88"/>
        <v>0.34610030883026688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0.36379098661253673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0.15061485460392313</v>
      </c>
      <c r="D99" s="114">
        <f ca="1">MAX(0,IFERROR(VLOOKUP(MID(CELL("filename",$A$1),FIND("]",CELL("filename",$A$1))+1,255)&amp;$A99,_datainput!$A$1:$AE$345,4+D$1-1990,FALSE),0))</f>
        <v>0.14535433460582414</v>
      </c>
      <c r="E99" s="114">
        <f t="shared" ref="E99:F99" ca="1" si="105">D99-(D99-$G99)/($G$1-D$1)</f>
        <v>0.14132457396384965</v>
      </c>
      <c r="F99" s="114">
        <f t="shared" ca="1" si="105"/>
        <v>0.13729481332187515</v>
      </c>
      <c r="G99" s="111">
        <f ca="1">INDEX(OFFSET(_summary!$T$26,0,MATCH(MID(CELL("filename",$A$1),FIND("]",CELL("filename",$A$1))+1,255),_summary!$U$25:$AI$25,0),140,1),MATCH($A99,_summary!$U$26:$U$54,0))</f>
        <v>0.13326505267990063</v>
      </c>
      <c r="H99" s="112">
        <f t="shared" ref="H99:L114" ca="1" si="106">G99-5*(G99-$M99)/($M$1-G$1)</f>
        <v>0.15847731118855377</v>
      </c>
      <c r="I99" s="112">
        <f t="shared" ca="1" si="106"/>
        <v>0.1836895696972069</v>
      </c>
      <c r="J99" s="112">
        <f t="shared" ca="1" si="106"/>
        <v>0.20890182820586001</v>
      </c>
      <c r="K99" s="112">
        <f t="shared" ca="1" si="106"/>
        <v>0.23411408671451314</v>
      </c>
      <c r="L99" s="112">
        <f t="shared" ca="1" si="106"/>
        <v>0.25932634522316628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0.28453860373181938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0.30827066220991722</v>
      </c>
      <c r="D100" s="114">
        <f ca="1">MAX(0,IFERROR(VLOOKUP(MID(CELL("filename",$A$1),FIND("]",CELL("filename",$A$1))+1,255)&amp;$A100,_datainput!$A$1:$AE$345,4+D$1-1990,FALSE),0))</f>
        <v>0.30725622323255741</v>
      </c>
      <c r="E100" s="114">
        <f t="shared" ref="E100:F100" ca="1" si="107">D100-(D100-$G100)/($G$1-D$1)</f>
        <v>0.34093670101369089</v>
      </c>
      <c r="F100" s="114">
        <f t="shared" ca="1" si="107"/>
        <v>0.37461717879482437</v>
      </c>
      <c r="G100" s="111">
        <f ca="1">INDEX(OFFSET(_summary!$T$26,0,MATCH(MID(CELL("filename",$A$1),FIND("]",CELL("filename",$A$1))+1,255),_summary!$U$25:$AI$25,0),140,1),MATCH($A100,_summary!$U$26:$U$54,0))</f>
        <v>0.40829765657595779</v>
      </c>
      <c r="H100" s="112">
        <f t="shared" ca="1" si="106"/>
        <v>0.42557376173922651</v>
      </c>
      <c r="I100" s="112">
        <f t="shared" ca="1" si="106"/>
        <v>0.44284986690249523</v>
      </c>
      <c r="J100" s="112">
        <f t="shared" ca="1" si="106"/>
        <v>0.46012597206576394</v>
      </c>
      <c r="K100" s="112">
        <f t="shared" ca="1" si="106"/>
        <v>0.47740207722903266</v>
      </c>
      <c r="L100" s="112">
        <f t="shared" ca="1" si="106"/>
        <v>0.49467818239230144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0.51195428755557015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0.40707772729406694</v>
      </c>
      <c r="D101" s="114">
        <f ca="1">MAX(0,IFERROR(VLOOKUP(MID(CELL("filename",$A$1),FIND("]",CELL("filename",$A$1))+1,255)&amp;$A101,_datainput!$A$1:$AE$345,4+D$1-1990,FALSE),0))</f>
        <v>0.37796560496558895</v>
      </c>
      <c r="E101" s="114">
        <f t="shared" ref="E101:F101" ca="1" si="108">D101-(D101-$G101)/($G$1-D$1)</f>
        <v>0.40979652323439497</v>
      </c>
      <c r="F101" s="114">
        <f t="shared" ca="1" si="108"/>
        <v>0.44162744150320099</v>
      </c>
      <c r="G101" s="111">
        <f ca="1">INDEX(OFFSET(_summary!$T$26,0,MATCH(MID(CELL("filename",$A$1),FIND("]",CELL("filename",$A$1))+1,255),_summary!$U$25:$AI$25,0),140,1),MATCH($A101,_summary!$U$26:$U$54,0))</f>
        <v>0.47345835977200695</v>
      </c>
      <c r="H101" s="112">
        <f t="shared" ca="1" si="106"/>
        <v>0.48964730750838698</v>
      </c>
      <c r="I101" s="112">
        <f t="shared" ca="1" si="106"/>
        <v>0.50583625524476694</v>
      </c>
      <c r="J101" s="112">
        <f t="shared" ca="1" si="106"/>
        <v>0.52202520298114696</v>
      </c>
      <c r="K101" s="112">
        <f t="shared" ca="1" si="106"/>
        <v>0.53821415071752698</v>
      </c>
      <c r="L101" s="112">
        <f t="shared" ca="1" si="106"/>
        <v>0.55440309845390701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0.57059204619028703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1.5910266737867246E-2</v>
      </c>
      <c r="D102" s="114">
        <f ca="1">MAX(0,IFERROR(VLOOKUP(MID(CELL("filename",$A$1),FIND("]",CELL("filename",$A$1))+1,255)&amp;$A102,_datainput!$A$1:$AE$345,4+D$1-1990,FALSE),0))</f>
        <v>1.3980820326012918E-2</v>
      </c>
      <c r="E102" s="114">
        <f t="shared" ref="E102:F102" ca="1" si="109">D102-(D102-$G102)/($G$1-D$1)</f>
        <v>1.3870351632271009E-2</v>
      </c>
      <c r="F102" s="114">
        <f t="shared" ca="1" si="109"/>
        <v>1.3759882938529103E-2</v>
      </c>
      <c r="G102" s="111">
        <f ca="1">INDEX(OFFSET(_summary!$T$26,0,MATCH(MID(CELL("filename",$A$1),FIND("]",CELL("filename",$A$1))+1,255),_summary!$U$25:$AI$25,0),140,1),MATCH($A102,_summary!$U$26:$U$54,0))</f>
        <v>1.3649414244787194E-2</v>
      </c>
      <c r="H102" s="112">
        <f t="shared" ca="1" si="106"/>
        <v>4.2569178178937267E-2</v>
      </c>
      <c r="I102" s="112">
        <f t="shared" ca="1" si="106"/>
        <v>7.1488942113087331E-2</v>
      </c>
      <c r="J102" s="112">
        <f t="shared" ca="1" si="106"/>
        <v>0.10040870604723739</v>
      </c>
      <c r="K102" s="112">
        <f t="shared" ca="1" si="106"/>
        <v>0.12932846998138747</v>
      </c>
      <c r="L102" s="112">
        <f t="shared" ca="1" si="106"/>
        <v>0.15824823391553755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0.1871679978496876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0.27258407758387604</v>
      </c>
      <c r="D103" s="114">
        <f ca="1">MAX(0,IFERROR(VLOOKUP(MID(CELL("filename",$A$1),FIND("]",CELL("filename",$A$1))+1,255)&amp;$A103,_datainput!$A$1:$AE$345,4+D$1-1990,FALSE),0))</f>
        <v>0.29053828958910743</v>
      </c>
      <c r="E103" s="114">
        <f t="shared" ref="E103:F103" ca="1" si="110">D103-(D103-$G103)/($G$1-D$1)</f>
        <v>0.28521232579706113</v>
      </c>
      <c r="F103" s="114">
        <f t="shared" ca="1" si="110"/>
        <v>0.27988636200501482</v>
      </c>
      <c r="G103" s="111">
        <f ca="1">INDEX(OFFSET(_summary!$T$26,0,MATCH(MID(CELL("filename",$A$1),FIND("]",CELL("filename",$A$1))+1,255),_summary!$U$25:$AI$25,0),140,1),MATCH($A103,_summary!$U$26:$U$54,0))</f>
        <v>0.27456039821296857</v>
      </c>
      <c r="H103" s="112">
        <f t="shared" ca="1" si="106"/>
        <v>0.29707555023203719</v>
      </c>
      <c r="I103" s="112">
        <f t="shared" ca="1" si="106"/>
        <v>0.31959070225110581</v>
      </c>
      <c r="J103" s="112">
        <f t="shared" ca="1" si="106"/>
        <v>0.34210585427017448</v>
      </c>
      <c r="K103" s="112">
        <f t="shared" ca="1" si="106"/>
        <v>0.3646210062892431</v>
      </c>
      <c r="L103" s="112">
        <f t="shared" ca="1" si="106"/>
        <v>0.38713615830831172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0.40965131032738039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0.7507645549591635</v>
      </c>
      <c r="D104" s="114">
        <f ca="1">MAX(0,IFERROR(VLOOKUP(MID(CELL("filename",$A$1),FIND("]",CELL("filename",$A$1))+1,255)&amp;$A104,_datainput!$A$1:$AE$345,4+D$1-1990,FALSE),0))</f>
        <v>0.76571084607395612</v>
      </c>
      <c r="E104" s="114">
        <f t="shared" ref="E104:F104" ca="1" si="111">D104-(D104-$G104)/($G$1-D$1)</f>
        <v>0.7754151383001936</v>
      </c>
      <c r="F104" s="114">
        <f t="shared" ca="1" si="111"/>
        <v>0.78511943052643107</v>
      </c>
      <c r="G104" s="111">
        <f ca="1">INDEX(OFFSET(_summary!$T$26,0,MATCH(MID(CELL("filename",$A$1),FIND("]",CELL("filename",$A$1))+1,255),_summary!$U$25:$AI$25,0),140,1),MATCH($A104,_summary!$U$26:$U$54,0))</f>
        <v>0.79482372275266855</v>
      </c>
      <c r="H104" s="112">
        <f t="shared" ca="1" si="106"/>
        <v>0.80088538044838264</v>
      </c>
      <c r="I104" s="112">
        <f t="shared" ca="1" si="106"/>
        <v>0.80694703814409674</v>
      </c>
      <c r="J104" s="112">
        <f t="shared" ca="1" si="106"/>
        <v>0.81300869583981084</v>
      </c>
      <c r="K104" s="112">
        <f t="shared" ca="1" si="106"/>
        <v>0.81907035353552493</v>
      </c>
      <c r="L104" s="112">
        <f t="shared" ca="1" si="106"/>
        <v>0.82513201123123903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0.83119366892695301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0.69415875722917053</v>
      </c>
      <c r="D105" s="114">
        <f ca="1">MAX(0,IFERROR(VLOOKUP(MID(CELL("filename",$A$1),FIND("]",CELL("filename",$A$1))+1,255)&amp;$A105,_datainput!$A$1:$AE$345,4+D$1-1990,FALSE),0))</f>
        <v>0.66911398918434806</v>
      </c>
      <c r="E105" s="114">
        <f t="shared" ref="E105:F105" ca="1" si="112">D105-(D105-$G105)/($G$1-D$1)</f>
        <v>0.68845164437728357</v>
      </c>
      <c r="F105" s="114">
        <f t="shared" ca="1" si="112"/>
        <v>0.70778929957021908</v>
      </c>
      <c r="G105" s="111">
        <f ca="1">INDEX(OFFSET(_summary!$T$26,0,MATCH(MID(CELL("filename",$A$1),FIND("]",CELL("filename",$A$1))+1,255),_summary!$U$25:$AI$25,0),140,1),MATCH($A105,_summary!$U$26:$U$54,0))</f>
        <v>0.72712695476315448</v>
      </c>
      <c r="H105" s="112">
        <f t="shared" ca="1" si="106"/>
        <v>0.73513132918738111</v>
      </c>
      <c r="I105" s="112">
        <f t="shared" ca="1" si="106"/>
        <v>0.74313570361160763</v>
      </c>
      <c r="J105" s="112">
        <f t="shared" ca="1" si="106"/>
        <v>0.75114007803583416</v>
      </c>
      <c r="K105" s="112">
        <f t="shared" ca="1" si="106"/>
        <v>0.75914445246006079</v>
      </c>
      <c r="L105" s="112">
        <f t="shared" ca="1" si="106"/>
        <v>0.76714882688428743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0.77515320130851395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5.6393131125920211E-2</v>
      </c>
      <c r="D106" s="114">
        <f ca="1">MAX(0,IFERROR(VLOOKUP(MID(CELL("filename",$A$1),FIND("]",CELL("filename",$A$1))+1,255)&amp;$A106,_datainput!$A$1:$AE$345,4+D$1-1990,FALSE),0))</f>
        <v>5.8631374986460025E-2</v>
      </c>
      <c r="E106" s="114">
        <f t="shared" ref="E106:F106" ca="1" si="113">D106-(D106-$G106)/($G$1-D$1)</f>
        <v>5.3920827126110848E-2</v>
      </c>
      <c r="F106" s="114">
        <f t="shared" ca="1" si="113"/>
        <v>4.9210279265761672E-2</v>
      </c>
      <c r="G106" s="111">
        <f ca="1">INDEX(OFFSET(_summary!$T$26,0,MATCH(MID(CELL("filename",$A$1),FIND("]",CELL("filename",$A$1))+1,255),_summary!$U$25:$AI$25,0),140,1),MATCH($A106,_summary!$U$26:$U$54,0))</f>
        <v>4.4499731405412489E-2</v>
      </c>
      <c r="H106" s="112">
        <f t="shared" ca="1" si="106"/>
        <v>7.2488953692842639E-2</v>
      </c>
      <c r="I106" s="112">
        <f t="shared" ca="1" si="106"/>
        <v>0.1004781759802728</v>
      </c>
      <c r="J106" s="112">
        <f t="shared" ca="1" si="106"/>
        <v>0.12846739826770295</v>
      </c>
      <c r="K106" s="112">
        <f t="shared" ca="1" si="106"/>
        <v>0.15645662055513312</v>
      </c>
      <c r="L106" s="112">
        <f t="shared" ca="1" si="106"/>
        <v>0.1844458428425633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0.21243506512999344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6.3531979422861429E-2</v>
      </c>
      <c r="D107" s="114">
        <f ca="1">MAX(0,IFERROR(VLOOKUP(MID(CELL("filename",$A$1),FIND("]",CELL("filename",$A$1))+1,255)&amp;$A107,_datainput!$A$1:$AE$345,4+D$1-1990,FALSE),0))</f>
        <v>6.8153818126304777E-2</v>
      </c>
      <c r="E107" s="114">
        <f t="shared" ref="E107:F107" ca="1" si="114">D107-(D107-$G107)/($G$1-D$1)</f>
        <v>6.9686175375759427E-2</v>
      </c>
      <c r="F107" s="114">
        <f t="shared" ca="1" si="114"/>
        <v>7.1218532625214076E-2</v>
      </c>
      <c r="G107" s="111">
        <f ca="1">INDEX(OFFSET(_summary!$T$26,0,MATCH(MID(CELL("filename",$A$1),FIND("]",CELL("filename",$A$1))+1,255),_summary!$U$25:$AI$25,0),140,1),MATCH($A107,_summary!$U$26:$U$54,0))</f>
        <v>7.2750889874668712E-2</v>
      </c>
      <c r="H107" s="112">
        <f t="shared" ca="1" si="106"/>
        <v>9.2981185513368189E-2</v>
      </c>
      <c r="I107" s="112">
        <f t="shared" ca="1" si="106"/>
        <v>0.11321148115206767</v>
      </c>
      <c r="J107" s="112">
        <f t="shared" ca="1" si="106"/>
        <v>0.13344177679076713</v>
      </c>
      <c r="K107" s="112">
        <f t="shared" ca="1" si="106"/>
        <v>0.15367207242946659</v>
      </c>
      <c r="L107" s="112">
        <f t="shared" ca="1" si="106"/>
        <v>0.17390236806816606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0.19413266370686555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6.4008780165263249E-2</v>
      </c>
      <c r="D108" s="114">
        <f ca="1">MAX(0,IFERROR(VLOOKUP(MID(CELL("filename",$A$1),FIND("]",CELL("filename",$A$1))+1,255)&amp;$A108,_datainput!$A$1:$AE$345,4+D$1-1990,FALSE),0))</f>
        <v>6.7017052654631801E-2</v>
      </c>
      <c r="E108" s="114">
        <f t="shared" ref="E108:F108" ca="1" si="115">D108-(D108-$G108)/($G$1-D$1)</f>
        <v>6.1355660149741892E-2</v>
      </c>
      <c r="F108" s="114">
        <f t="shared" ca="1" si="115"/>
        <v>5.5694267644851983E-2</v>
      </c>
      <c r="G108" s="111">
        <f ca="1">INDEX(OFFSET(_summary!$T$26,0,MATCH(MID(CELL("filename",$A$1),FIND("]",CELL("filename",$A$1))+1,255),_summary!$U$25:$AI$25,0),140,1),MATCH($A108,_summary!$U$26:$U$54,0))</f>
        <v>5.0032875139962074E-2</v>
      </c>
      <c r="H108" s="112">
        <f t="shared" ca="1" si="106"/>
        <v>7.8640575694262582E-2</v>
      </c>
      <c r="I108" s="112">
        <f t="shared" ca="1" si="106"/>
        <v>0.10724827624856309</v>
      </c>
      <c r="J108" s="112">
        <f t="shared" ca="1" si="106"/>
        <v>0.1358559768028636</v>
      </c>
      <c r="K108" s="112">
        <f t="shared" ca="1" si="106"/>
        <v>0.16446367735716411</v>
      </c>
      <c r="L108" s="112">
        <f t="shared" ca="1" si="106"/>
        <v>0.19307137791146461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0.22167907846576509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0.21602082970130557</v>
      </c>
      <c r="D109" s="114">
        <f ca="1">MAX(0,IFERROR(VLOOKUP(MID(CELL("filename",$A$1),FIND("]",CELL("filename",$A$1))+1,255)&amp;$A109,_datainput!$A$1:$AE$345,4+D$1-1990,FALSE),0))</f>
        <v>0.21156549274249073</v>
      </c>
      <c r="E109" s="114">
        <f t="shared" ref="E109:F109" ca="1" si="116">D109-(D109-$G109)/($G$1-D$1)</f>
        <v>0.21385052649407302</v>
      </c>
      <c r="F109" s="114">
        <f t="shared" ca="1" si="116"/>
        <v>0.21613556024565533</v>
      </c>
      <c r="G109" s="111">
        <f ca="1">INDEX(OFFSET(_summary!$T$26,0,MATCH(MID(CELL("filename",$A$1),FIND("]",CELL("filename",$A$1))+1,255),_summary!$U$25:$AI$25,0),140,1),MATCH($A109,_summary!$U$26:$U$54,0))</f>
        <v>0.21842059399723762</v>
      </c>
      <c r="H109" s="112">
        <f t="shared" ca="1" si="106"/>
        <v>0.24253775502177971</v>
      </c>
      <c r="I109" s="112">
        <f t="shared" ca="1" si="106"/>
        <v>0.2666549160463218</v>
      </c>
      <c r="J109" s="112">
        <f t="shared" ca="1" si="106"/>
        <v>0.29077207707086389</v>
      </c>
      <c r="K109" s="112">
        <f t="shared" ca="1" si="106"/>
        <v>0.31488923809540598</v>
      </c>
      <c r="L109" s="112">
        <f t="shared" ca="1" si="106"/>
        <v>0.33900639911994807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0.36312356014449015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0.73859911849945847</v>
      </c>
      <c r="D110" s="114">
        <f ca="1">MAX(0,IFERROR(VLOOKUP(MID(CELL("filename",$A$1),FIND("]",CELL("filename",$A$1))+1,255)&amp;$A110,_datainput!$A$1:$AE$345,4+D$1-1990,FALSE),0))</f>
        <v>0.74362166911910021</v>
      </c>
      <c r="E110" s="114">
        <f t="shared" ref="E110:F110" ca="1" si="117">D110-(D110-$G110)/($G$1-D$1)</f>
        <v>0.74197200532020224</v>
      </c>
      <c r="F110" s="114">
        <f t="shared" ca="1" si="117"/>
        <v>0.74032234152130427</v>
      </c>
      <c r="G110" s="111">
        <f ca="1">INDEX(OFFSET(_summary!$T$26,0,MATCH(MID(CELL("filename",$A$1),FIND("]",CELL("filename",$A$1))+1,255),_summary!$U$25:$AI$25,0),140,1),MATCH($A110,_summary!$U$26:$U$54,0))</f>
        <v>0.73867267772240641</v>
      </c>
      <c r="H110" s="112">
        <f t="shared" ca="1" si="106"/>
        <v>0.74588611117137993</v>
      </c>
      <c r="I110" s="112">
        <f t="shared" ca="1" si="106"/>
        <v>0.75309954462035344</v>
      </c>
      <c r="J110" s="112">
        <f t="shared" ca="1" si="106"/>
        <v>0.76031297806932696</v>
      </c>
      <c r="K110" s="112">
        <f t="shared" ca="1" si="106"/>
        <v>0.76752641151830048</v>
      </c>
      <c r="L110" s="112">
        <f t="shared" ca="1" si="106"/>
        <v>0.77473984496727399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0.7819532784162474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0.54900659074543512</v>
      </c>
      <c r="D111" s="114">
        <f ca="1">MAX(0,IFERROR(VLOOKUP(MID(CELL("filename",$A$1),FIND("]",CELL("filename",$A$1))+1,255)&amp;$A111,_datainput!$A$1:$AE$345,4+D$1-1990,FALSE),0))</f>
        <v>0.54322064459380393</v>
      </c>
      <c r="E111" s="114">
        <f t="shared" ref="E111:F111" ca="1" si="118">D111-(D111-$G111)/($G$1-D$1)</f>
        <v>0.54576040279810945</v>
      </c>
      <c r="F111" s="114">
        <f t="shared" ca="1" si="118"/>
        <v>0.54830016100241497</v>
      </c>
      <c r="G111" s="111">
        <f ca="1">INDEX(OFFSET(_summary!$T$26,0,MATCH(MID(CELL("filename",$A$1),FIND("]",CELL("filename",$A$1))+1,255),_summary!$U$25:$AI$25,0),140,1),MATCH($A111,_summary!$U$26:$U$54,0))</f>
        <v>0.55083991920672049</v>
      </c>
      <c r="H111" s="112">
        <f t="shared" ca="1" si="106"/>
        <v>0.56410658781705214</v>
      </c>
      <c r="I111" s="112">
        <f t="shared" ca="1" si="106"/>
        <v>0.57737325642738369</v>
      </c>
      <c r="J111" s="112">
        <f t="shared" ca="1" si="106"/>
        <v>0.59063992503771523</v>
      </c>
      <c r="K111" s="112">
        <f t="shared" ca="1" si="106"/>
        <v>0.60390659364804689</v>
      </c>
      <c r="L111" s="112">
        <f t="shared" ca="1" si="106"/>
        <v>0.61717326225837854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0.63043993086871009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2.9614249091326247E-2</v>
      </c>
      <c r="D112" s="114">
        <f ca="1">MAX(0,IFERROR(VLOOKUP(MID(CELL("filename",$A$1),FIND("]",CELL("filename",$A$1))+1,255)&amp;$A112,_datainput!$A$1:$AE$345,4+D$1-1990,FALSE),0))</f>
        <v>2.9656473398205499E-2</v>
      </c>
      <c r="E112" s="114">
        <f t="shared" ref="E112:F112" ca="1" si="119">D112-(D112-$G112)/($G$1-D$1)</f>
        <v>3.1295002358286472E-2</v>
      </c>
      <c r="F112" s="114">
        <f t="shared" ca="1" si="119"/>
        <v>3.2933531318367446E-2</v>
      </c>
      <c r="G112" s="111">
        <f ca="1">INDEX(OFFSET(_summary!$T$26,0,MATCH(MID(CELL("filename",$A$1),FIND("]",CELL("filename",$A$1))+1,255),_summary!$U$25:$AI$25,0),140,1),MATCH($A112,_summary!$U$26:$U$54,0))</f>
        <v>3.4572060278448426E-2</v>
      </c>
      <c r="H112" s="112">
        <f t="shared" ca="1" si="106"/>
        <v>6.2370230444437388E-2</v>
      </c>
      <c r="I112" s="112">
        <f t="shared" ca="1" si="106"/>
        <v>9.0168400610426344E-2</v>
      </c>
      <c r="J112" s="112">
        <f t="shared" ca="1" si="106"/>
        <v>0.11796657077641531</v>
      </c>
      <c r="K112" s="112">
        <f t="shared" ca="1" si="106"/>
        <v>0.14576474094240427</v>
      </c>
      <c r="L112" s="112">
        <f t="shared" ca="1" si="106"/>
        <v>0.17356291110839323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0.20136108127438218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0.60734942835716188</v>
      </c>
      <c r="D113" s="114">
        <f ca="1">MAX(0,IFERROR(VLOOKUP(MID(CELL("filename",$A$1),FIND("]",CELL("filename",$A$1))+1,255)&amp;$A113,_datainput!$A$1:$AE$345,4+D$1-1990,FALSE),0))</f>
        <v>0.59596113401827833</v>
      </c>
      <c r="E113" s="114">
        <f t="shared" ref="E113:F113" ca="1" si="120">D113-(D113-$G113)/($G$1-D$1)</f>
        <v>0.60301348694634938</v>
      </c>
      <c r="F113" s="114">
        <f t="shared" ca="1" si="120"/>
        <v>0.61006583987442053</v>
      </c>
      <c r="G113" s="111">
        <f ca="1">INDEX(OFFSET(_summary!$T$26,0,MATCH(MID(CELL("filename",$A$1),FIND("]",CELL("filename",$A$1))+1,255),_summary!$U$25:$AI$25,0),140,1),MATCH($A113,_summary!$U$26:$U$54,0))</f>
        <v>0.61711819280249158</v>
      </c>
      <c r="H113" s="112">
        <f t="shared" ca="1" si="106"/>
        <v>0.62668893319752594</v>
      </c>
      <c r="I113" s="112">
        <f t="shared" ca="1" si="106"/>
        <v>0.6362596735925603</v>
      </c>
      <c r="J113" s="112">
        <f t="shared" ca="1" si="106"/>
        <v>0.64583041398759466</v>
      </c>
      <c r="K113" s="112">
        <f t="shared" ca="1" si="106"/>
        <v>0.65540115438262903</v>
      </c>
      <c r="L113" s="112">
        <f t="shared" ca="1" si="106"/>
        <v>0.66497189477766339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0.67454263517269775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0.30382071342202671</v>
      </c>
      <c r="D114" s="114">
        <f ca="1">MAX(0,IFERROR(VLOOKUP(MID(CELL("filename",$A$1),FIND("]",CELL("filename",$A$1))+1,255)&amp;$A114,_datainput!$A$1:$AE$345,4+D$1-1990,FALSE),0))</f>
        <v>0.30018235796296877</v>
      </c>
      <c r="E114" s="114">
        <f t="shared" ref="E114:F114" ca="1" si="121">D114-(D114-$G114)/($G$1-D$1)</f>
        <v>0.30551560220082918</v>
      </c>
      <c r="F114" s="114">
        <f t="shared" ca="1" si="121"/>
        <v>0.3108488464386896</v>
      </c>
      <c r="G114" s="111">
        <f ca="1">INDEX(OFFSET(_summary!$T$26,0,MATCH(MID(CELL("filename",$A$1),FIND("]",CELL("filename",$A$1))+1,255),_summary!$U$25:$AI$25,0),140,1),MATCH($A114,_summary!$U$26:$U$54,0))</f>
        <v>0.31618209067655001</v>
      </c>
      <c r="H114" s="112">
        <f t="shared" ca="1" si="106"/>
        <v>0.33303135057025224</v>
      </c>
      <c r="I114" s="112">
        <f t="shared" ca="1" si="106"/>
        <v>0.34988061046395447</v>
      </c>
      <c r="J114" s="112">
        <f t="shared" ca="1" si="106"/>
        <v>0.3667298703576567</v>
      </c>
      <c r="K114" s="112">
        <f t="shared" ca="1" si="106"/>
        <v>0.38357913025135887</v>
      </c>
      <c r="L114" s="112">
        <f t="shared" ca="1" si="106"/>
        <v>0.40042839014506104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0.41727765003876327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0.10770803105782174</v>
      </c>
      <c r="F115" s="114">
        <f t="shared" ca="1" si="122"/>
        <v>0.21541606211564351</v>
      </c>
      <c r="G115" s="111">
        <f ca="1">INDEX(OFFSET(_summary!$T$26,0,MATCH(MID(CELL("filename",$A$1),FIND("]",CELL("filename",$A$1))+1,255),_summary!$U$25:$AI$25,0),140,1),MATCH($A115,_summary!$U$26:$U$54,0))</f>
        <v>0.32312409317346524</v>
      </c>
      <c r="H115" s="112">
        <f t="shared" ref="H115:L117" ca="1" si="123">G115-5*(G115-$M115)/($M$1-G$1)</f>
        <v>0.32394097289695684</v>
      </c>
      <c r="I115" s="112">
        <f t="shared" ca="1" si="123"/>
        <v>0.32475785262044843</v>
      </c>
      <c r="J115" s="112">
        <f t="shared" ca="1" si="123"/>
        <v>0.32557473234394002</v>
      </c>
      <c r="K115" s="112">
        <f t="shared" ca="1" si="123"/>
        <v>0.32639161206743161</v>
      </c>
      <c r="L115" s="112">
        <f t="shared" ca="1" si="123"/>
        <v>0.32720849179092321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0.3280253715144148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3.4278170429366199E-2</v>
      </c>
      <c r="F116" s="114">
        <f t="shared" ca="1" si="124"/>
        <v>6.8556340858732412E-2</v>
      </c>
      <c r="G116" s="111">
        <f ca="1">INDEX(OFFSET(_summary!$T$26,0,MATCH(MID(CELL("filename",$A$1),FIND("]",CELL("filename",$A$1))+1,255),_summary!$U$25:$AI$25,0),140,1),MATCH($A116,_summary!$U$26:$U$54,0))</f>
        <v>0.1028345112880986</v>
      </c>
      <c r="H116" s="112">
        <f t="shared" ca="1" si="123"/>
        <v>0.12676204451263789</v>
      </c>
      <c r="I116" s="112">
        <f t="shared" ca="1" si="123"/>
        <v>0.1506895777371772</v>
      </c>
      <c r="J116" s="112">
        <f t="shared" ca="1" si="123"/>
        <v>0.1746171109617165</v>
      </c>
      <c r="K116" s="112">
        <f t="shared" ca="1" si="123"/>
        <v>0.19854464418625581</v>
      </c>
      <c r="L116" s="112">
        <f t="shared" ca="1" si="123"/>
        <v>0.22247217741079511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0.24639971063533445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1.6284425123464518E-2</v>
      </c>
      <c r="F117" s="114">
        <f t="shared" ca="1" si="125"/>
        <v>3.2568850246929029E-2</v>
      </c>
      <c r="G117" s="111">
        <f ca="1">INDEX(OFFSET(_summary!$T$26,0,MATCH(MID(CELL("filename",$A$1),FIND("]",CELL("filename",$A$1))+1,255),_summary!$U$25:$AI$25,0),140,1),MATCH($A117,_summary!$U$26:$U$54,0))</f>
        <v>4.8853275370393551E-2</v>
      </c>
      <c r="H117" s="112">
        <f t="shared" ca="1" si="123"/>
        <v>7.5308221473510253E-2</v>
      </c>
      <c r="I117" s="112">
        <f t="shared" ca="1" si="123"/>
        <v>0.10176316757662696</v>
      </c>
      <c r="J117" s="112">
        <f t="shared" ca="1" si="123"/>
        <v>0.12821811367974364</v>
      </c>
      <c r="K117" s="112">
        <f t="shared" ca="1" si="123"/>
        <v>0.15467305978286033</v>
      </c>
      <c r="L117" s="112">
        <f t="shared" ca="1" si="123"/>
        <v>0.18112800588597705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0.20758295198909374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2.3961957868918988E-2</v>
      </c>
      <c r="D2" s="114">
        <f ca="1">MAX(0,IFERROR(VLOOKUP(MID(CELL("filename",$A$1),FIND("]",CELL("filename",$A$1))+1,255)&amp;$A2,_datainput!$A$1:$AE$345,4+D$1-1990,FALSE),0))</f>
        <v>2.3843888254402423E-2</v>
      </c>
      <c r="E2" s="114">
        <f ca="1">D2-(D2-$G2)/($G$1-D$1)</f>
        <v>2.2300134925592578E-2</v>
      </c>
      <c r="F2" s="114">
        <f ca="1">E2-(E2-$G2)/($G$1-E$1)</f>
        <v>2.0756381596782732E-2</v>
      </c>
      <c r="G2" s="111">
        <f ca="1">INDEX(OFFSET(_summary!$T$26,0,MATCH(MID(CELL("filename",$A$1),FIND("]",CELL("filename",$A$1))+1,255),_summary!$U$25:$AI$25,0),140,1),MATCH($A2,_summary!$U$26:$U$54,0))</f>
        <v>1.9212628267972889E-2</v>
      </c>
      <c r="H2" s="112">
        <f ca="1">G2-5*(G2-$M2)/($M$1-G$1)</f>
        <v>2.0666868862156317E-2</v>
      </c>
      <c r="I2" s="112">
        <f t="shared" ref="I2:L2" ca="1" si="0">H2-5*(H2-$M2)/($M$1-H$1)</f>
        <v>2.2121109456339744E-2</v>
      </c>
      <c r="J2" s="112">
        <f t="shared" ca="1" si="0"/>
        <v>2.3575350050523171E-2</v>
      </c>
      <c r="K2" s="112">
        <f t="shared" ca="1" si="0"/>
        <v>2.5029590644706598E-2</v>
      </c>
      <c r="L2" s="112">
        <f t="shared" ca="1" si="0"/>
        <v>2.6483831238890025E-2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2.7938071833073449E-2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4.9679401019671211E-3</v>
      </c>
      <c r="D3" s="114">
        <f ca="1">MAX(0,IFERROR(VLOOKUP(MID(CELL("filename",$A$1),FIND("]",CELL("filename",$A$1))+1,255)&amp;$A3,_datainput!$A$1:$AE$345,4+D$1-1990,FALSE),0))</f>
        <v>5.6106043234885232E-3</v>
      </c>
      <c r="E3" s="114">
        <f t="shared" ref="E3:F3" ca="1" si="1">D3-(D3-$G3)/($G$1-D$1)</f>
        <v>4.734587594823393E-3</v>
      </c>
      <c r="F3" s="114">
        <f t="shared" ca="1" si="1"/>
        <v>3.8585708661582631E-3</v>
      </c>
      <c r="G3" s="111">
        <f ca="1">INDEX(OFFSET(_summary!$T$26,0,MATCH(MID(CELL("filename",$A$1),FIND("]",CELL("filename",$A$1))+1,255),_summary!$U$25:$AI$25,0),140,1),MATCH($A3,_summary!$U$26:$U$54,0))</f>
        <v>2.9825541374931333E-3</v>
      </c>
      <c r="H3" s="112">
        <f t="shared" ref="H3:L18" ca="1" si="2">G3-5*(G3-$M3)/($M$1-G$1)</f>
        <v>5.4825994658197885E-3</v>
      </c>
      <c r="I3" s="112">
        <f t="shared" ca="1" si="2"/>
        <v>7.9826447941464436E-3</v>
      </c>
      <c r="J3" s="112">
        <f t="shared" ca="1" si="2"/>
        <v>1.0482690122473097E-2</v>
      </c>
      <c r="K3" s="112">
        <f t="shared" ca="1" si="2"/>
        <v>1.2982735450799752E-2</v>
      </c>
      <c r="L3" s="112">
        <f t="shared" ca="1" si="2"/>
        <v>1.5482780779126407E-2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1.7982826107453061E-2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2.0323159607393338E-3</v>
      </c>
      <c r="I4" s="112">
        <f t="shared" ca="1" si="2"/>
        <v>4.0646319214786676E-3</v>
      </c>
      <c r="J4" s="112">
        <f t="shared" ca="1" si="2"/>
        <v>6.0969478822180019E-3</v>
      </c>
      <c r="K4" s="112">
        <f t="shared" ca="1" si="2"/>
        <v>8.1292638429573353E-3</v>
      </c>
      <c r="L4" s="112">
        <f t="shared" ca="1" si="2"/>
        <v>1.0161579803696669E-2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1.2193895764436004E-2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6.8248423614234355E-4</v>
      </c>
      <c r="I5" s="112">
        <f t="shared" ca="1" si="2"/>
        <v>1.3649684722846869E-3</v>
      </c>
      <c r="J5" s="112">
        <f t="shared" ca="1" si="2"/>
        <v>2.0474527084270305E-3</v>
      </c>
      <c r="K5" s="112">
        <f t="shared" ca="1" si="2"/>
        <v>2.7299369445693742E-3</v>
      </c>
      <c r="L5" s="112">
        <f t="shared" ca="1" si="2"/>
        <v>3.4124211807117178E-3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4.0949054168540611E-3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2.7318418830123976E-3</v>
      </c>
      <c r="I6" s="112">
        <f t="shared" ca="1" si="2"/>
        <v>5.4636837660247952E-3</v>
      </c>
      <c r="J6" s="112">
        <f t="shared" ca="1" si="2"/>
        <v>8.1955256490371924E-3</v>
      </c>
      <c r="K6" s="112">
        <f t="shared" ca="1" si="2"/>
        <v>1.092736753204959E-2</v>
      </c>
      <c r="L6" s="112">
        <f t="shared" ca="1" si="2"/>
        <v>1.3659209415061987E-2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1.6391051298074385E-2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1.3407409878720642E-2</v>
      </c>
      <c r="D7" s="114">
        <f ca="1">MAX(0,IFERROR(VLOOKUP(MID(CELL("filename",$A$1),FIND("]",CELL("filename",$A$1))+1,255)&amp;$A7,_datainput!$A$1:$AE$345,4+D$1-1990,FALSE),0))</f>
        <v>1.5507636653724613E-2</v>
      </c>
      <c r="E7" s="114">
        <f t="shared" ref="E7:F7" ca="1" si="6">D7-(D7-$G7)/($G$1-D$1)</f>
        <v>1.3174109992517266E-2</v>
      </c>
      <c r="F7" s="114">
        <f t="shared" ca="1" si="6"/>
        <v>1.0840583331309918E-2</v>
      </c>
      <c r="G7" s="111">
        <f ca="1">INDEX(OFFSET(_summary!$T$26,0,MATCH(MID(CELL("filename",$A$1),FIND("]",CELL("filename",$A$1))+1,255),_summary!$U$25:$AI$25,0),140,1),MATCH($A7,_summary!$U$26:$U$54,0))</f>
        <v>8.5070566701025713E-3</v>
      </c>
      <c r="H7" s="112">
        <f t="shared" ca="1" si="2"/>
        <v>1.1527079118480332E-2</v>
      </c>
      <c r="I7" s="112">
        <f t="shared" ca="1" si="2"/>
        <v>1.4547101566858093E-2</v>
      </c>
      <c r="J7" s="112">
        <f t="shared" ca="1" si="2"/>
        <v>1.7567124015235854E-2</v>
      </c>
      <c r="K7" s="112">
        <f t="shared" ca="1" si="2"/>
        <v>2.0587146463613617E-2</v>
      </c>
      <c r="L7" s="112">
        <f t="shared" ca="1" si="2"/>
        <v>2.3607168911991376E-2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2.6627191360369139E-2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5.8047555529716251E-2</v>
      </c>
      <c r="D8" s="114">
        <f ca="1">MAX(0,IFERROR(VLOOKUP(MID(CELL("filename",$A$1),FIND("]",CELL("filename",$A$1))+1,255)&amp;$A8,_datainput!$A$1:$AE$345,4+D$1-1990,FALSE),0))</f>
        <v>6.036201475393628E-2</v>
      </c>
      <c r="E8" s="114">
        <f t="shared" ref="E8:F8" ca="1" si="7">D8-(D8-$G8)/($G$1-D$1)</f>
        <v>5.5483235982948714E-2</v>
      </c>
      <c r="F8" s="114">
        <f t="shared" ca="1" si="7"/>
        <v>5.0604457211961149E-2</v>
      </c>
      <c r="G8" s="111">
        <f ca="1">INDEX(OFFSET(_summary!$T$26,0,MATCH(MID(CELL("filename",$A$1),FIND("]",CELL("filename",$A$1))+1,255),_summary!$U$25:$AI$25,0),140,1),MATCH($A8,_summary!$U$26:$U$54,0))</f>
        <v>4.5725678440973583E-2</v>
      </c>
      <c r="H8" s="112">
        <f t="shared" ca="1" si="2"/>
        <v>4.6871855016217337E-2</v>
      </c>
      <c r="I8" s="112">
        <f t="shared" ca="1" si="2"/>
        <v>4.8018031591461091E-2</v>
      </c>
      <c r="J8" s="112">
        <f t="shared" ca="1" si="2"/>
        <v>4.9164208166704845E-2</v>
      </c>
      <c r="K8" s="112">
        <f t="shared" ca="1" si="2"/>
        <v>5.0310384741948599E-2</v>
      </c>
      <c r="L8" s="112">
        <f t="shared" ca="1" si="2"/>
        <v>5.1456561317192354E-2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5.2602737892436115E-2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4.7801552221123447E-4</v>
      </c>
      <c r="I9" s="112">
        <f t="shared" ca="1" si="2"/>
        <v>9.5603104442246894E-4</v>
      </c>
      <c r="J9" s="112">
        <f t="shared" ca="1" si="2"/>
        <v>1.4340465666337035E-3</v>
      </c>
      <c r="K9" s="112">
        <f t="shared" ca="1" si="2"/>
        <v>1.9120620888449379E-3</v>
      </c>
      <c r="L9" s="112">
        <f t="shared" ca="1" si="2"/>
        <v>2.3900776110561722E-3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2.868093133267407E-3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0.13513737545275115</v>
      </c>
      <c r="E10" s="114">
        <f t="shared" ref="E10:F10" ca="1" si="9">D10-(D10-$G10)/($G$1-D$1)</f>
        <v>9.0091583635167422E-2</v>
      </c>
      <c r="F10" s="114">
        <f t="shared" ca="1" si="9"/>
        <v>4.5045791817583711E-2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6.7766686459682485E-4</v>
      </c>
      <c r="I10" s="112">
        <f t="shared" ca="1" si="2"/>
        <v>1.3553337291936497E-3</v>
      </c>
      <c r="J10" s="112">
        <f t="shared" ca="1" si="2"/>
        <v>2.0330005937904743E-3</v>
      </c>
      <c r="K10" s="112">
        <f t="shared" ca="1" si="2"/>
        <v>2.7106674583872994E-3</v>
      </c>
      <c r="L10" s="112">
        <f t="shared" ca="1" si="2"/>
        <v>3.388334322984124E-3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4.0660011875809487E-3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5.9166144371738019E-2</v>
      </c>
      <c r="D11" s="114">
        <f ca="1">MAX(0,IFERROR(VLOOKUP(MID(CELL("filename",$A$1),FIND("]",CELL("filename",$A$1))+1,255)&amp;$A11,_datainput!$A$1:$AE$345,4+D$1-1990,FALSE),0))</f>
        <v>6.3544339053792406E-2</v>
      </c>
      <c r="E11" s="114">
        <f t="shared" ref="E11:F11" ca="1" si="10">D11-(D11-$G11)/($G$1-D$1)</f>
        <v>5.5786238985256684E-2</v>
      </c>
      <c r="F11" s="114">
        <f t="shared" ca="1" si="10"/>
        <v>4.8028138916720961E-2</v>
      </c>
      <c r="G11" s="111">
        <f ca="1">INDEX(OFFSET(_summary!$T$26,0,MATCH(MID(CELL("filename",$A$1),FIND("]",CELL("filename",$A$1))+1,255),_summary!$U$25:$AI$25,0),140,1),MATCH($A11,_summary!$U$26:$U$54,0))</f>
        <v>4.0270038848185238E-2</v>
      </c>
      <c r="H11" s="112">
        <f t="shared" ca="1" si="2"/>
        <v>4.1667259346617927E-2</v>
      </c>
      <c r="I11" s="112">
        <f t="shared" ca="1" si="2"/>
        <v>4.3064479845050609E-2</v>
      </c>
      <c r="J11" s="112">
        <f t="shared" ca="1" si="2"/>
        <v>4.446170034348329E-2</v>
      </c>
      <c r="K11" s="112">
        <f t="shared" ca="1" si="2"/>
        <v>4.5858920841915979E-2</v>
      </c>
      <c r="L11" s="112">
        <f t="shared" ca="1" si="2"/>
        <v>4.7256141340348667E-2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4.8653361838781349E-2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1.9450163198888457E-2</v>
      </c>
      <c r="E12" s="114">
        <f t="shared" ref="E12:F12" ca="1" si="11">D12-(D12-$G12)/($G$1-D$1)</f>
        <v>1.2966775465925638E-2</v>
      </c>
      <c r="F12" s="114">
        <f t="shared" ca="1" si="11"/>
        <v>6.4833877329628191E-3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2.2149059652296086E-3</v>
      </c>
      <c r="I12" s="112">
        <f t="shared" ca="1" si="2"/>
        <v>4.4298119304592171E-3</v>
      </c>
      <c r="J12" s="112">
        <f t="shared" ca="1" si="2"/>
        <v>6.6447178956888257E-3</v>
      </c>
      <c r="K12" s="112">
        <f t="shared" ca="1" si="2"/>
        <v>8.8596238609184343E-3</v>
      </c>
      <c r="L12" s="112">
        <f t="shared" ca="1" si="2"/>
        <v>1.1074529826148042E-2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1.3289435791377651E-2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1.8807602209518832E-2</v>
      </c>
      <c r="E13" s="114">
        <f t="shared" ref="E13:F13" ca="1" si="12">D13-(D13-$G13)/($G$1-D$1)</f>
        <v>1.2538401473012554E-2</v>
      </c>
      <c r="F13" s="114">
        <f t="shared" ca="1" si="12"/>
        <v>6.2692007365062769E-3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1.9061087426536425E-3</v>
      </c>
      <c r="I13" s="112">
        <f t="shared" ca="1" si="2"/>
        <v>3.8122174853072849E-3</v>
      </c>
      <c r="J13" s="112">
        <f t="shared" ca="1" si="2"/>
        <v>5.7183262279609272E-3</v>
      </c>
      <c r="K13" s="112">
        <f t="shared" ca="1" si="2"/>
        <v>7.6244349706145699E-3</v>
      </c>
      <c r="L13" s="112">
        <f t="shared" ca="1" si="2"/>
        <v>9.5305437132682125E-3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1.1436652455921854E-2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1.561733255608092E-3</v>
      </c>
      <c r="E14" s="114">
        <f t="shared" ref="E14:F14" ca="1" si="13">D14-(D14-$G14)/($G$1-D$1)</f>
        <v>1.041155503738728E-3</v>
      </c>
      <c r="F14" s="114">
        <f t="shared" ca="1" si="13"/>
        <v>5.2057775186936401E-4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1.2450686104040524E-3</v>
      </c>
      <c r="I14" s="112">
        <f t="shared" ca="1" si="2"/>
        <v>2.4901372208081052E-3</v>
      </c>
      <c r="J14" s="112">
        <f t="shared" ca="1" si="2"/>
        <v>3.7352058312121574E-3</v>
      </c>
      <c r="K14" s="112">
        <f t="shared" ca="1" si="2"/>
        <v>4.9802744416162096E-3</v>
      </c>
      <c r="L14" s="112">
        <f t="shared" ca="1" si="2"/>
        <v>6.2253430520202626E-3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7.4704116624243148E-3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4.7145575945753537E-3</v>
      </c>
      <c r="I15" s="112">
        <f t="shared" ca="1" si="2"/>
        <v>9.4291151891507073E-3</v>
      </c>
      <c r="J15" s="112">
        <f t="shared" ca="1" si="2"/>
        <v>1.4143672783726061E-2</v>
      </c>
      <c r="K15" s="112">
        <f t="shared" ca="1" si="2"/>
        <v>1.8858230378301415E-2</v>
      </c>
      <c r="L15" s="112">
        <f t="shared" ca="1" si="2"/>
        <v>2.357278797287677E-2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2.8287345567452122E-2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3.5679822756398806E-3</v>
      </c>
      <c r="E16" s="114">
        <f t="shared" ref="E16:F16" ca="1" si="15">D16-(D16-$G16)/($G$1-D$1)</f>
        <v>2.3786548504265868E-3</v>
      </c>
      <c r="F16" s="114">
        <f t="shared" ca="1" si="15"/>
        <v>1.1893274252132934E-3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1.4445437126409692E-3</v>
      </c>
      <c r="I16" s="112">
        <f t="shared" ca="1" si="2"/>
        <v>2.8890874252819384E-3</v>
      </c>
      <c r="J16" s="112">
        <f t="shared" ca="1" si="2"/>
        <v>4.3336311379229076E-3</v>
      </c>
      <c r="K16" s="112">
        <f t="shared" ca="1" si="2"/>
        <v>5.7781748505638768E-3</v>
      </c>
      <c r="L16" s="112">
        <f t="shared" ca="1" si="2"/>
        <v>7.222718563204846E-3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8.6672622758458152E-3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6.0524567461484199E-4</v>
      </c>
      <c r="I17" s="112">
        <f t="shared" ca="1" si="2"/>
        <v>1.210491349229684E-3</v>
      </c>
      <c r="J17" s="112">
        <f t="shared" ca="1" si="2"/>
        <v>1.815737023844526E-3</v>
      </c>
      <c r="K17" s="112">
        <f t="shared" ca="1" si="2"/>
        <v>2.4209826984593679E-3</v>
      </c>
      <c r="L17" s="112">
        <f t="shared" ca="1" si="2"/>
        <v>3.0262283730742101E-3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3.6314740476890519E-3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1.3749656013153061E-3</v>
      </c>
      <c r="I18" s="112">
        <f t="shared" ca="1" si="2"/>
        <v>2.7499312026306117E-3</v>
      </c>
      <c r="J18" s="112">
        <f t="shared" ca="1" si="2"/>
        <v>4.1248968039459179E-3</v>
      </c>
      <c r="K18" s="112">
        <f t="shared" ca="1" si="2"/>
        <v>5.4998624052612242E-3</v>
      </c>
      <c r="L18" s="112">
        <f t="shared" ca="1" si="2"/>
        <v>6.8748280065765305E-3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8.2497936078918359E-3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6.7865780713045826E-3</v>
      </c>
      <c r="D19" s="114">
        <f ca="1">MAX(0,IFERROR(VLOOKUP(MID(CELL("filename",$A$1),FIND("]",CELL("filename",$A$1))+1,255)&amp;$A19,_datainput!$A$1:$AE$345,4+D$1-1990,FALSE),0))</f>
        <v>7.763304007474347E-3</v>
      </c>
      <c r="E19" s="114">
        <f t="shared" ref="E19:F19" ca="1" si="18">D19-(D19-$G19)/($G$1-D$1)</f>
        <v>6.2709607237095644E-3</v>
      </c>
      <c r="F19" s="114">
        <f t="shared" ca="1" si="18"/>
        <v>4.7786174399447809E-3</v>
      </c>
      <c r="G19" s="111">
        <f ca="1">INDEX(OFFSET(_summary!$T$26,0,MATCH(MID(CELL("filename",$A$1),FIND("]",CELL("filename",$A$1))+1,255),_summary!$U$25:$AI$25,0),140,1),MATCH($A19,_summary!$U$26:$U$54,0))</f>
        <v>3.2862741561799982E-3</v>
      </c>
      <c r="H19" s="112">
        <f t="shared" ref="H19:L34" ca="1" si="19">G19-5*(G19-$M19)/($M$1-G$1)</f>
        <v>5.7438661922138406E-3</v>
      </c>
      <c r="I19" s="112">
        <f t="shared" ca="1" si="19"/>
        <v>8.2014582282476829E-3</v>
      </c>
      <c r="J19" s="112">
        <f t="shared" ca="1" si="19"/>
        <v>1.0659050264281524E-2</v>
      </c>
      <c r="K19" s="112">
        <f t="shared" ca="1" si="19"/>
        <v>1.3116642300315366E-2</v>
      </c>
      <c r="L19" s="112">
        <f t="shared" ca="1" si="19"/>
        <v>1.5574234336349208E-2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1.8031826372383049E-2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0.18577572210648938</v>
      </c>
      <c r="E20" s="114">
        <f t="shared" ref="E20:F20" ca="1" si="20">D20-(D20-$G20)/($G$1-D$1)</f>
        <v>0.12385048140432625</v>
      </c>
      <c r="F20" s="114">
        <f t="shared" ca="1" si="20"/>
        <v>6.1925240702163126E-2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1.3607720701657366E-3</v>
      </c>
      <c r="I20" s="112">
        <f t="shared" ca="1" si="19"/>
        <v>2.7215441403314732E-3</v>
      </c>
      <c r="J20" s="112">
        <f t="shared" ca="1" si="19"/>
        <v>4.0823162104972098E-3</v>
      </c>
      <c r="K20" s="112">
        <f t="shared" ca="1" si="19"/>
        <v>5.4430882806629464E-3</v>
      </c>
      <c r="L20" s="112">
        <f t="shared" ca="1" si="19"/>
        <v>6.8038603508286831E-3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8.1646324209944197E-3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5.8843513740257283E-3</v>
      </c>
      <c r="D21" s="114">
        <f ca="1">MAX(0,IFERROR(VLOOKUP(MID(CELL("filename",$A$1),FIND("]",CELL("filename",$A$1))+1,255)&amp;$A21,_datainput!$A$1:$AE$345,4+D$1-1990,FALSE),0))</f>
        <v>7.5150478480322724E-3</v>
      </c>
      <c r="E21" s="114">
        <f t="shared" ref="E21:F21" ca="1" si="21">D21-(D21-$G21)/($G$1-D$1)</f>
        <v>6.0422070220005264E-3</v>
      </c>
      <c r="F21" s="114">
        <f t="shared" ca="1" si="21"/>
        <v>4.5693661959687795E-3</v>
      </c>
      <c r="G21" s="111">
        <f ca="1">INDEX(OFFSET(_summary!$T$26,0,MATCH(MID(CELL("filename",$A$1),FIND("]",CELL("filename",$A$1))+1,255),_summary!$U$25:$AI$25,0),140,1),MATCH($A21,_summary!$U$26:$U$54,0))</f>
        <v>3.0965253699370334E-3</v>
      </c>
      <c r="H21" s="112">
        <f t="shared" ca="1" si="19"/>
        <v>4.7945768717367037E-3</v>
      </c>
      <c r="I21" s="112">
        <f t="shared" ca="1" si="19"/>
        <v>6.492628373536374E-3</v>
      </c>
      <c r="J21" s="112">
        <f t="shared" ca="1" si="19"/>
        <v>8.1906798753360443E-3</v>
      </c>
      <c r="K21" s="112">
        <f t="shared" ca="1" si="19"/>
        <v>9.8887313771357146E-3</v>
      </c>
      <c r="L21" s="112">
        <f t="shared" ca="1" si="19"/>
        <v>1.1586782878935385E-2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1.3284834380735057E-2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2.5468062006443661E-3</v>
      </c>
      <c r="D22" s="114">
        <f ca="1">MAX(0,IFERROR(VLOOKUP(MID(CELL("filename",$A$1),FIND("]",CELL("filename",$A$1))+1,255)&amp;$A22,_datainput!$A$1:$AE$345,4+D$1-1990,FALSE),0))</f>
        <v>2.7033637982597741E-3</v>
      </c>
      <c r="E22" s="114">
        <f t="shared" ref="E22:F22" ca="1" si="22">D22-(D22-$G22)/($G$1-D$1)</f>
        <v>2.4334779693288085E-3</v>
      </c>
      <c r="F22" s="114">
        <f t="shared" ca="1" si="22"/>
        <v>2.1635921403978433E-3</v>
      </c>
      <c r="G22" s="111">
        <f ca="1">INDEX(OFFSET(_summary!$T$26,0,MATCH(MID(CELL("filename",$A$1),FIND("]",CELL("filename",$A$1))+1,255),_summary!$U$25:$AI$25,0),140,1),MATCH($A22,_summary!$U$26:$U$54,0))</f>
        <v>1.8937063114668777E-3</v>
      </c>
      <c r="H22" s="112">
        <f t="shared" ca="1" si="19"/>
        <v>8.1703716490683208E-3</v>
      </c>
      <c r="I22" s="112">
        <f t="shared" ca="1" si="19"/>
        <v>1.4447036986669763E-2</v>
      </c>
      <c r="J22" s="112">
        <f t="shared" ca="1" si="19"/>
        <v>2.0723702324271204E-2</v>
      </c>
      <c r="K22" s="112">
        <f t="shared" ca="1" si="19"/>
        <v>2.7000367661872648E-2</v>
      </c>
      <c r="L22" s="112">
        <f t="shared" ca="1" si="19"/>
        <v>3.3277032999474092E-2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3.9553698337075532E-2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5.3470109066414964E-4</v>
      </c>
      <c r="I23" s="112">
        <f t="shared" ca="1" si="19"/>
        <v>1.0694021813282993E-3</v>
      </c>
      <c r="J23" s="112">
        <f t="shared" ca="1" si="19"/>
        <v>1.6041032719924489E-3</v>
      </c>
      <c r="K23" s="112">
        <f t="shared" ca="1" si="19"/>
        <v>2.1388043626565986E-3</v>
      </c>
      <c r="L23" s="112">
        <f t="shared" ca="1" si="19"/>
        <v>2.6735054533207482E-3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3.2082065439848978E-3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8.3991859196073536E-4</v>
      </c>
      <c r="I24" s="112">
        <f t="shared" ca="1" si="19"/>
        <v>1.6798371839214707E-3</v>
      </c>
      <c r="J24" s="112">
        <f t="shared" ca="1" si="19"/>
        <v>2.519755775882206E-3</v>
      </c>
      <c r="K24" s="112">
        <f t="shared" ca="1" si="19"/>
        <v>3.3596743678429414E-3</v>
      </c>
      <c r="L24" s="112">
        <f t="shared" ca="1" si="19"/>
        <v>4.1995929598036769E-3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5.0395115517644119E-3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1.8971372764035484E-3</v>
      </c>
      <c r="I25" s="112">
        <f t="shared" ca="1" si="19"/>
        <v>3.7942745528070972E-3</v>
      </c>
      <c r="J25" s="112">
        <f t="shared" ca="1" si="19"/>
        <v>5.691411829210645E-3</v>
      </c>
      <c r="K25" s="112">
        <f t="shared" ca="1" si="19"/>
        <v>7.5885491056141936E-3</v>
      </c>
      <c r="L25" s="112">
        <f t="shared" ca="1" si="19"/>
        <v>9.4856863820177422E-3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1.138282365842129E-2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9.0058438175568691E-4</v>
      </c>
      <c r="I26" s="112">
        <f t="shared" ca="1" si="19"/>
        <v>1.8011687635113738E-3</v>
      </c>
      <c r="J26" s="112">
        <f t="shared" ca="1" si="19"/>
        <v>2.7017531452670608E-3</v>
      </c>
      <c r="K26" s="112">
        <f t="shared" ca="1" si="19"/>
        <v>3.6023375270227477E-3</v>
      </c>
      <c r="L26" s="112">
        <f t="shared" ca="1" si="19"/>
        <v>4.5029219087784345E-3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5.4035062905341217E-3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1.102277224290573E-2</v>
      </c>
      <c r="D27" s="114">
        <f ca="1">MAX(0,IFERROR(VLOOKUP(MID(CELL("filename",$A$1),FIND("]",CELL("filename",$A$1))+1,255)&amp;$A27,_datainput!$A$1:$AE$345,4+D$1-1990,FALSE),0))</f>
        <v>1.2847814752440519E-2</v>
      </c>
      <c r="E27" s="114">
        <f t="shared" ref="E27:F27" ca="1" si="27">D27-(D27-$G27)/($G$1-D$1)</f>
        <v>8.5652098349603446E-3</v>
      </c>
      <c r="F27" s="114">
        <f t="shared" ca="1" si="27"/>
        <v>4.2826049174801723E-3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1.4504782234240887E-3</v>
      </c>
      <c r="I27" s="112">
        <f t="shared" ca="1" si="19"/>
        <v>2.9009564468481775E-3</v>
      </c>
      <c r="J27" s="112">
        <f t="shared" ca="1" si="19"/>
        <v>4.351434670272266E-3</v>
      </c>
      <c r="K27" s="112">
        <f t="shared" ca="1" si="19"/>
        <v>5.801912893696355E-3</v>
      </c>
      <c r="L27" s="112">
        <f t="shared" ca="1" si="19"/>
        <v>7.2523911171204439E-3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8.702869340544532E-3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7.5275306408541497E-5</v>
      </c>
      <c r="I28" s="112">
        <f t="shared" ca="1" si="19"/>
        <v>1.5055061281708299E-4</v>
      </c>
      <c r="J28" s="112">
        <f t="shared" ca="1" si="19"/>
        <v>2.2582591922562449E-4</v>
      </c>
      <c r="K28" s="112">
        <f t="shared" ca="1" si="19"/>
        <v>3.0110122563416599E-4</v>
      </c>
      <c r="L28" s="112">
        <f t="shared" ca="1" si="19"/>
        <v>3.7637653204270751E-4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4.5165183845124898E-4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7.0376994861129265E-3</v>
      </c>
      <c r="F29" s="114">
        <f t="shared" ca="1" si="29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9"/>
        <v>2.3479554859310341E-2</v>
      </c>
      <c r="I29" s="112">
        <f t="shared" ca="1" si="19"/>
        <v>2.5846011260281902E-2</v>
      </c>
      <c r="J29" s="112">
        <f t="shared" ca="1" si="19"/>
        <v>2.8212467661253467E-2</v>
      </c>
      <c r="K29" s="112">
        <f t="shared" ca="1" si="19"/>
        <v>3.0578924062225028E-2</v>
      </c>
      <c r="L29" s="112">
        <f t="shared" ca="1" si="19"/>
        <v>3.2945380463196589E-2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3.5311836864168153E-2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5.382670117874453E-4</v>
      </c>
      <c r="F30" s="114">
        <f t="shared" ca="1" si="30"/>
        <v>1.0765340235748904E-3</v>
      </c>
      <c r="G30" s="111">
        <f ca="1">INDEX(OFFSET(_summary!$T$26,0,MATCH(MID(CELL("filename",$A$1),FIND("]",CELL("filename",$A$1))+1,255),_summary!$U$25:$AI$25,0),140,1),MATCH($A30,_summary!$U$26:$U$54,0))</f>
        <v>1.6148010353623358E-3</v>
      </c>
      <c r="H30" s="112">
        <f t="shared" ca="1" si="19"/>
        <v>3.5198761253657142E-3</v>
      </c>
      <c r="I30" s="112">
        <f t="shared" ca="1" si="19"/>
        <v>5.4249512153690923E-3</v>
      </c>
      <c r="J30" s="112">
        <f t="shared" ca="1" si="19"/>
        <v>7.3300263053724703E-3</v>
      </c>
      <c r="K30" s="112">
        <f t="shared" ca="1" si="19"/>
        <v>9.2351013953758491E-3</v>
      </c>
      <c r="L30" s="112">
        <f t="shared" ca="1" si="19"/>
        <v>1.1140176485379228E-2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1.3045251575382605E-2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2.3961957868918988E-2</v>
      </c>
      <c r="D31" s="114">
        <f ca="1">MAX(0,IFERROR(VLOOKUP(MID(CELL("filename",$A$1),FIND("]",CELL("filename",$A$1))+1,255)&amp;$A31,_datainput!$A$1:$AE$345,4+D$1-1990,FALSE),0))</f>
        <v>2.3843888254402423E-2</v>
      </c>
      <c r="E31" s="114">
        <f t="shared" ref="E31:F31" ca="1" si="32">D31-(D31-$G31)/($G$1-D$1)</f>
        <v>2.2300134925592578E-2</v>
      </c>
      <c r="F31" s="114">
        <f t="shared" ca="1" si="32"/>
        <v>2.0756381596782732E-2</v>
      </c>
      <c r="G31" s="111">
        <f ca="1">INDEX(OFFSET(_summary!$T$26,0,MATCH(MID(CELL("filename",$A$1),FIND("]",CELL("filename",$A$1))+1,255),_summary!$U$25:$AI$25,0),140,1),MATCH($A31,_summary!$U$26:$U$54,0))</f>
        <v>1.9212628267972889E-2</v>
      </c>
      <c r="H31" s="112">
        <f t="shared" ca="1" si="19"/>
        <v>3.2349288871876047E-2</v>
      </c>
      <c r="I31" s="112">
        <f t="shared" ca="1" si="19"/>
        <v>4.5485949475779205E-2</v>
      </c>
      <c r="J31" s="112">
        <f t="shared" ca="1" si="19"/>
        <v>5.8622610079682363E-2</v>
      </c>
      <c r="K31" s="112">
        <f t="shared" ca="1" si="19"/>
        <v>7.1759270683585522E-2</v>
      </c>
      <c r="L31" s="112">
        <f t="shared" ca="1" si="19"/>
        <v>8.4895931287488693E-2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9.8032591891391851E-2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4.9679401019671211E-3</v>
      </c>
      <c r="D32" s="114">
        <f ca="1">MAX(0,IFERROR(VLOOKUP(MID(CELL("filename",$A$1),FIND("]",CELL("filename",$A$1))+1,255)&amp;$A32,_datainput!$A$1:$AE$345,4+D$1-1990,FALSE),0))</f>
        <v>5.6106043234885232E-3</v>
      </c>
      <c r="E32" s="114">
        <f t="shared" ref="E32:F32" ca="1" si="33">D32-(D32-$G32)/($G$1-D$1)</f>
        <v>4.734587594823393E-3</v>
      </c>
      <c r="F32" s="114">
        <f t="shared" ca="1" si="33"/>
        <v>3.8585708661582631E-3</v>
      </c>
      <c r="G32" s="111">
        <f ca="1">INDEX(OFFSET(_summary!$T$26,0,MATCH(MID(CELL("filename",$A$1),FIND("]",CELL("filename",$A$1))+1,255),_summary!$U$25:$AI$25,0),140,1),MATCH($A32,_summary!$U$26:$U$54,0))</f>
        <v>2.9825541374931333E-3</v>
      </c>
      <c r="H32" s="112">
        <f t="shared" ca="1" si="19"/>
        <v>2.4823419572037975E-2</v>
      </c>
      <c r="I32" s="112">
        <f t="shared" ca="1" si="19"/>
        <v>4.6664285006582817E-2</v>
      </c>
      <c r="J32" s="112">
        <f t="shared" ca="1" si="19"/>
        <v>6.8505150441127649E-2</v>
      </c>
      <c r="K32" s="112">
        <f t="shared" ca="1" si="19"/>
        <v>9.0346015875672495E-2</v>
      </c>
      <c r="L32" s="112">
        <f t="shared" ca="1" si="19"/>
        <v>0.11218688131021734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0.13402774674476217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7.8082686972095108E-3</v>
      </c>
      <c r="I33" s="112">
        <f t="shared" ca="1" si="19"/>
        <v>1.5616537394419022E-2</v>
      </c>
      <c r="J33" s="112">
        <f t="shared" ca="1" si="19"/>
        <v>2.3424806091628531E-2</v>
      </c>
      <c r="K33" s="112">
        <f t="shared" ca="1" si="19"/>
        <v>3.1233074788838043E-2</v>
      </c>
      <c r="L33" s="112">
        <f t="shared" ca="1" si="19"/>
        <v>3.9041343486047556E-2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4.6849612183257068E-2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7.4418895736288624E-3</v>
      </c>
      <c r="I34" s="112">
        <f t="shared" ca="1" si="19"/>
        <v>1.4883779147257725E-2</v>
      </c>
      <c r="J34" s="112">
        <f t="shared" ca="1" si="19"/>
        <v>2.2325668720886586E-2</v>
      </c>
      <c r="K34" s="112">
        <f t="shared" ca="1" si="19"/>
        <v>2.976755829451545E-2</v>
      </c>
      <c r="L34" s="112">
        <f t="shared" ca="1" si="19"/>
        <v>3.7209447868144313E-2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4.4651337441773173E-2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1.9514319785960917E-2</v>
      </c>
      <c r="I35" s="112">
        <f t="shared" ca="1" si="37"/>
        <v>3.9028639571921833E-2</v>
      </c>
      <c r="J35" s="112">
        <f t="shared" ca="1" si="37"/>
        <v>5.854295935788275E-2</v>
      </c>
      <c r="K35" s="112">
        <f t="shared" ca="1" si="37"/>
        <v>7.8057279143843666E-2</v>
      </c>
      <c r="L35" s="112">
        <f t="shared" ca="1" si="37"/>
        <v>9.7571598929804576E-2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0.1170859187157655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1.3407409878720642E-2</v>
      </c>
      <c r="D36" s="114">
        <f ca="1">MAX(0,IFERROR(VLOOKUP(MID(CELL("filename",$A$1),FIND("]",CELL("filename",$A$1))+1,255)&amp;$A36,_datainput!$A$1:$AE$345,4+D$1-1990,FALSE),0))</f>
        <v>1.5507636653724613E-2</v>
      </c>
      <c r="E36" s="114">
        <f t="shared" ref="E36:F36" ca="1" si="38">D36-(D36-$G36)/($G$1-D$1)</f>
        <v>1.3174109992517266E-2</v>
      </c>
      <c r="F36" s="114">
        <f t="shared" ca="1" si="38"/>
        <v>1.0840583331309918E-2</v>
      </c>
      <c r="G36" s="111">
        <f ca="1">INDEX(OFFSET(_summary!$T$26,0,MATCH(MID(CELL("filename",$A$1),FIND("]",CELL("filename",$A$1))+1,255),_summary!$U$25:$AI$25,0),140,1),MATCH($A36,_summary!$U$26:$U$54,0))</f>
        <v>8.5070566701025713E-3</v>
      </c>
      <c r="H36" s="112">
        <f t="shared" ca="1" si="37"/>
        <v>2.5813415926592566E-2</v>
      </c>
      <c r="I36" s="112">
        <f t="shared" ca="1" si="37"/>
        <v>4.3119775183082562E-2</v>
      </c>
      <c r="J36" s="112">
        <f t="shared" ca="1" si="37"/>
        <v>6.0426134439572558E-2</v>
      </c>
      <c r="K36" s="112">
        <f t="shared" ca="1" si="37"/>
        <v>7.7732493696062555E-2</v>
      </c>
      <c r="L36" s="112">
        <f t="shared" ca="1" si="37"/>
        <v>9.5038852952552544E-2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0.11234521220904255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5.8047555529716251E-2</v>
      </c>
      <c r="D37" s="114">
        <f ca="1">MAX(0,IFERROR(VLOOKUP(MID(CELL("filename",$A$1),FIND("]",CELL("filename",$A$1))+1,255)&amp;$A37,_datainput!$A$1:$AE$345,4+D$1-1990,FALSE),0))</f>
        <v>6.036201475393628E-2</v>
      </c>
      <c r="E37" s="114">
        <f t="shared" ref="E37:F37" ca="1" si="39">D37-(D37-$G37)/($G$1-D$1)</f>
        <v>5.5483235982948714E-2</v>
      </c>
      <c r="F37" s="114">
        <f t="shared" ca="1" si="39"/>
        <v>5.0604457211961149E-2</v>
      </c>
      <c r="G37" s="111">
        <f ca="1">INDEX(OFFSET(_summary!$T$26,0,MATCH(MID(CELL("filename",$A$1),FIND("]",CELL("filename",$A$1))+1,255),_summary!$U$25:$AI$25,0),140,1),MATCH($A37,_summary!$U$26:$U$54,0))</f>
        <v>4.5725678440973583E-2</v>
      </c>
      <c r="H37" s="112">
        <f t="shared" ca="1" si="37"/>
        <v>5.717488392182607E-2</v>
      </c>
      <c r="I37" s="112">
        <f t="shared" ca="1" si="37"/>
        <v>6.8624089402678556E-2</v>
      </c>
      <c r="J37" s="112">
        <f t="shared" ca="1" si="37"/>
        <v>8.0073294883531043E-2</v>
      </c>
      <c r="K37" s="112">
        <f t="shared" ca="1" si="37"/>
        <v>9.152250036438353E-2</v>
      </c>
      <c r="L37" s="112">
        <f t="shared" ca="1" si="37"/>
        <v>0.10297170584523602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0.11442091132608852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3.6897926645046378E-3</v>
      </c>
      <c r="I38" s="112">
        <f t="shared" ca="1" si="37"/>
        <v>7.3795853290092757E-3</v>
      </c>
      <c r="J38" s="112">
        <f t="shared" ca="1" si="37"/>
        <v>1.1069377993513914E-2</v>
      </c>
      <c r="K38" s="112">
        <f t="shared" ca="1" si="37"/>
        <v>1.4759170658018551E-2</v>
      </c>
      <c r="L38" s="112">
        <f t="shared" ca="1" si="37"/>
        <v>1.8448963322523187E-2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2.2138755987027827E-2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0.13513737545275115</v>
      </c>
      <c r="E39" s="114">
        <f t="shared" ref="E39:F39" ca="1" si="41">D39-(D39-$G39)/($G$1-D$1)</f>
        <v>9.0091583635167422E-2</v>
      </c>
      <c r="F39" s="114">
        <f t="shared" ca="1" si="41"/>
        <v>4.5045791817583711E-2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4.5776118558337039E-3</v>
      </c>
      <c r="I39" s="112">
        <f t="shared" ca="1" si="37"/>
        <v>9.1552237116674061E-3</v>
      </c>
      <c r="J39" s="112">
        <f t="shared" ca="1" si="37"/>
        <v>1.3732835567501111E-2</v>
      </c>
      <c r="K39" s="112">
        <f t="shared" ca="1" si="37"/>
        <v>1.8310447423334816E-2</v>
      </c>
      <c r="L39" s="112">
        <f t="shared" ca="1" si="37"/>
        <v>2.2888059279168517E-2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2.7465671135002222E-2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5.9166144371738019E-2</v>
      </c>
      <c r="D40" s="114">
        <f ca="1">MAX(0,IFERROR(VLOOKUP(MID(CELL("filename",$A$1),FIND("]",CELL("filename",$A$1))+1,255)&amp;$A40,_datainput!$A$1:$AE$345,4+D$1-1990,FALSE),0))</f>
        <v>6.3544339053792406E-2</v>
      </c>
      <c r="E40" s="114">
        <f t="shared" ref="E40:F40" ca="1" si="42">D40-(D40-$G40)/($G$1-D$1)</f>
        <v>5.5786238985256684E-2</v>
      </c>
      <c r="F40" s="114">
        <f t="shared" ca="1" si="42"/>
        <v>4.8028138916720961E-2</v>
      </c>
      <c r="G40" s="111">
        <f ca="1">INDEX(OFFSET(_summary!$T$26,0,MATCH(MID(CELL("filename",$A$1),FIND("]",CELL("filename",$A$1))+1,255),_summary!$U$25:$AI$25,0),140,1),MATCH($A40,_summary!$U$26:$U$54,0))</f>
        <v>4.0270038848185238E-2</v>
      </c>
      <c r="H40" s="112">
        <f t="shared" ca="1" si="37"/>
        <v>5.4260038609516913E-2</v>
      </c>
      <c r="I40" s="112">
        <f t="shared" ca="1" si="37"/>
        <v>6.8250038370848587E-2</v>
      </c>
      <c r="J40" s="112">
        <f t="shared" ca="1" si="37"/>
        <v>8.2240038132180268E-2</v>
      </c>
      <c r="K40" s="112">
        <f t="shared" ca="1" si="37"/>
        <v>9.6230037893511949E-2</v>
      </c>
      <c r="L40" s="112">
        <f t="shared" ca="1" si="37"/>
        <v>0.11022003765484362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0.1242100374161753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1.9450163198888457E-2</v>
      </c>
      <c r="E41" s="114">
        <f t="shared" ref="E41:F41" ca="1" si="43">D41-(D41-$G41)/($G$1-D$1)</f>
        <v>1.2966775465925638E-2</v>
      </c>
      <c r="F41" s="114">
        <f t="shared" ca="1" si="43"/>
        <v>6.4833877329628191E-3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2.0141119855714266E-2</v>
      </c>
      <c r="I41" s="112">
        <f t="shared" ca="1" si="37"/>
        <v>4.0282239711428539E-2</v>
      </c>
      <c r="J41" s="112">
        <f t="shared" ca="1" si="37"/>
        <v>6.0423359567142801E-2</v>
      </c>
      <c r="K41" s="112">
        <f t="shared" ca="1" si="37"/>
        <v>8.0564479422857063E-2</v>
      </c>
      <c r="L41" s="112">
        <f t="shared" ca="1" si="37"/>
        <v>0.10070559927857134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0.1208467191342856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1.8807602209518832E-2</v>
      </c>
      <c r="E42" s="114">
        <f t="shared" ref="E42:F42" ca="1" si="44">D42-(D42-$G42)/($G$1-D$1)</f>
        <v>1.2538401473012554E-2</v>
      </c>
      <c r="F42" s="114">
        <f t="shared" ca="1" si="44"/>
        <v>6.2692007365062769E-3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1.3642685438350826E-2</v>
      </c>
      <c r="I42" s="112">
        <f t="shared" ca="1" si="37"/>
        <v>2.7285370876701652E-2</v>
      </c>
      <c r="J42" s="112">
        <f t="shared" ca="1" si="37"/>
        <v>4.0928056315052475E-2</v>
      </c>
      <c r="K42" s="112">
        <f t="shared" ca="1" si="37"/>
        <v>5.4570741753403304E-2</v>
      </c>
      <c r="L42" s="112">
        <f t="shared" ca="1" si="37"/>
        <v>6.8213427191754133E-2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8.1856112630104963E-2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1.561733255608092E-3</v>
      </c>
      <c r="E43" s="114">
        <f t="shared" ref="E43:F43" ca="1" si="45">D43-(D43-$G43)/($G$1-D$1)</f>
        <v>1.041155503738728E-3</v>
      </c>
      <c r="F43" s="114">
        <f t="shared" ca="1" si="45"/>
        <v>5.2057775186936401E-4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1.3238687189679665E-2</v>
      </c>
      <c r="I43" s="112">
        <f t="shared" ca="1" si="37"/>
        <v>2.647737437935933E-2</v>
      </c>
      <c r="J43" s="112">
        <f t="shared" ca="1" si="37"/>
        <v>3.9716061569038993E-2</v>
      </c>
      <c r="K43" s="112">
        <f t="shared" ca="1" si="37"/>
        <v>5.295474875871866E-2</v>
      </c>
      <c r="L43" s="112">
        <f t="shared" ca="1" si="37"/>
        <v>6.6193435948398327E-2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7.9432123138077987E-2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2.638685173061885E-2</v>
      </c>
      <c r="I44" s="112">
        <f t="shared" ca="1" si="37"/>
        <v>5.2773703461237699E-2</v>
      </c>
      <c r="J44" s="112">
        <f t="shared" ca="1" si="37"/>
        <v>7.9160555191856552E-2</v>
      </c>
      <c r="K44" s="112">
        <f t="shared" ca="1" si="37"/>
        <v>0.1055474069224754</v>
      </c>
      <c r="L44" s="112">
        <f t="shared" ca="1" si="37"/>
        <v>0.13193425865309424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0.1583211103837131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3.5679822756398806E-3</v>
      </c>
      <c r="E45" s="114">
        <f t="shared" ref="E45:F45" ca="1" si="47">D45-(D45-$G45)/($G$1-D$1)</f>
        <v>2.3786548504265868E-3</v>
      </c>
      <c r="F45" s="114">
        <f t="shared" ca="1" si="47"/>
        <v>1.1893274252132934E-3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1.7775120015054192E-2</v>
      </c>
      <c r="I45" s="112">
        <f t="shared" ca="1" si="37"/>
        <v>3.5550240030108385E-2</v>
      </c>
      <c r="J45" s="112">
        <f t="shared" ca="1" si="37"/>
        <v>5.3325360045162577E-2</v>
      </c>
      <c r="K45" s="112">
        <f t="shared" ca="1" si="37"/>
        <v>7.110048006021677E-2</v>
      </c>
      <c r="L45" s="112">
        <f t="shared" ca="1" si="37"/>
        <v>8.8875600075270955E-2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0.10665072009032515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5.0491092191113762E-3</v>
      </c>
      <c r="I46" s="112">
        <f t="shared" ca="1" si="37"/>
        <v>1.0098218438222752E-2</v>
      </c>
      <c r="J46" s="112">
        <f t="shared" ca="1" si="37"/>
        <v>1.5147327657334128E-2</v>
      </c>
      <c r="K46" s="112">
        <f t="shared" ca="1" si="37"/>
        <v>2.0196436876445505E-2</v>
      </c>
      <c r="L46" s="112">
        <f t="shared" ca="1" si="37"/>
        <v>2.5245546095556883E-2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3.0294655314668257E-2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7.7198906292275703E-3</v>
      </c>
      <c r="I47" s="112">
        <f t="shared" ca="1" si="37"/>
        <v>1.5439781258455141E-2</v>
      </c>
      <c r="J47" s="112">
        <f t="shared" ca="1" si="37"/>
        <v>2.3159671887682712E-2</v>
      </c>
      <c r="K47" s="112">
        <f t="shared" ca="1" si="37"/>
        <v>3.0879562516910281E-2</v>
      </c>
      <c r="L47" s="112">
        <f t="shared" ca="1" si="37"/>
        <v>3.8599453146137851E-2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4.6319343775365424E-2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6.7865780713045826E-3</v>
      </c>
      <c r="D48" s="114">
        <f ca="1">MAX(0,IFERROR(VLOOKUP(MID(CELL("filename",$A$1),FIND("]",CELL("filename",$A$1))+1,255)&amp;$A48,_datainput!$A$1:$AE$345,4+D$1-1990,FALSE),0))</f>
        <v>7.763304007474347E-3</v>
      </c>
      <c r="E48" s="114">
        <f t="shared" ref="E48:F48" ca="1" si="50">D48-(D48-$G48)/($G$1-D$1)</f>
        <v>6.2709607237095644E-3</v>
      </c>
      <c r="F48" s="114">
        <f t="shared" ca="1" si="50"/>
        <v>4.7786174399447809E-3</v>
      </c>
      <c r="G48" s="111">
        <f ca="1">INDEX(OFFSET(_summary!$T$26,0,MATCH(MID(CELL("filename",$A$1),FIND("]",CELL("filename",$A$1))+1,255),_summary!$U$25:$AI$25,0),140,1),MATCH($A48,_summary!$U$26:$U$54,0))</f>
        <v>3.2862741561799982E-3</v>
      </c>
      <c r="H48" s="112">
        <f t="shared" ca="1" si="37"/>
        <v>2.5407797509957815E-2</v>
      </c>
      <c r="I48" s="112">
        <f t="shared" ca="1" si="37"/>
        <v>4.7529320863735632E-2</v>
      </c>
      <c r="J48" s="112">
        <f t="shared" ca="1" si="37"/>
        <v>6.9650844217513441E-2</v>
      </c>
      <c r="K48" s="112">
        <f t="shared" ca="1" si="37"/>
        <v>9.1772367571291258E-2</v>
      </c>
      <c r="L48" s="112">
        <f t="shared" ca="1" si="37"/>
        <v>0.11389389092506907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0.13601541427884689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0.18577572210648938</v>
      </c>
      <c r="E49" s="114">
        <f t="shared" ref="E49:F49" ca="1" si="51">D49-(D49-$G49)/($G$1-D$1)</f>
        <v>0.12385048140432625</v>
      </c>
      <c r="F49" s="114">
        <f t="shared" ca="1" si="51"/>
        <v>6.1925240702163126E-2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1.5971286030552215E-2</v>
      </c>
      <c r="I49" s="112">
        <f t="shared" ca="1" si="37"/>
        <v>3.1942572061104429E-2</v>
      </c>
      <c r="J49" s="112">
        <f t="shared" ca="1" si="37"/>
        <v>4.7913858091656644E-2</v>
      </c>
      <c r="K49" s="112">
        <f t="shared" ca="1" si="37"/>
        <v>6.3885144122208859E-2</v>
      </c>
      <c r="L49" s="112">
        <f t="shared" ca="1" si="37"/>
        <v>7.9856430152761074E-2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9.5827716183313288E-2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5.8843513740257283E-3</v>
      </c>
      <c r="D50" s="114">
        <f ca="1">MAX(0,IFERROR(VLOOKUP(MID(CELL("filename",$A$1),FIND("]",CELL("filename",$A$1))+1,255)&amp;$A50,_datainput!$A$1:$AE$345,4+D$1-1990,FALSE),0))</f>
        <v>7.5150478480322724E-3</v>
      </c>
      <c r="E50" s="114">
        <f t="shared" ref="E50:F50" ca="1" si="52">D50-(D50-$G50)/($G$1-D$1)</f>
        <v>6.0422070220005264E-3</v>
      </c>
      <c r="F50" s="114">
        <f t="shared" ca="1" si="52"/>
        <v>4.5693661959687795E-3</v>
      </c>
      <c r="G50" s="111">
        <f ca="1">INDEX(OFFSET(_summary!$T$26,0,MATCH(MID(CELL("filename",$A$1),FIND("]",CELL("filename",$A$1))+1,255),_summary!$U$25:$AI$25,0),140,1),MATCH($A50,_summary!$U$26:$U$54,0))</f>
        <v>3.0965253699370334E-3</v>
      </c>
      <c r="H50" s="112">
        <f t="shared" ca="1" si="37"/>
        <v>2.5683589269260038E-2</v>
      </c>
      <c r="I50" s="112">
        <f t="shared" ca="1" si="37"/>
        <v>4.8270653168583033E-2</v>
      </c>
      <c r="J50" s="112">
        <f t="shared" ca="1" si="37"/>
        <v>7.0857717067906029E-2</v>
      </c>
      <c r="K50" s="112">
        <f t="shared" ca="1" si="37"/>
        <v>9.3444780967229038E-2</v>
      </c>
      <c r="L50" s="112">
        <f t="shared" ca="1" si="37"/>
        <v>0.11603184486655205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0.13861890876587504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2.5468062006443661E-3</v>
      </c>
      <c r="D51" s="114">
        <f ca="1">MAX(0,IFERROR(VLOOKUP(MID(CELL("filename",$A$1),FIND("]",CELL("filename",$A$1))+1,255)&amp;$A51,_datainput!$A$1:$AE$345,4+D$1-1990,FALSE),0))</f>
        <v>2.7033637982597741E-3</v>
      </c>
      <c r="E51" s="114">
        <f t="shared" ref="E51:F51" ca="1" si="53">D51-(D51-$G51)/($G$1-D$1)</f>
        <v>2.4334779693288085E-3</v>
      </c>
      <c r="F51" s="114">
        <f t="shared" ca="1" si="53"/>
        <v>2.1635921403978433E-3</v>
      </c>
      <c r="G51" s="111">
        <f ca="1">INDEX(OFFSET(_summary!$T$26,0,MATCH(MID(CELL("filename",$A$1),FIND("]",CELL("filename",$A$1))+1,255),_summary!$U$25:$AI$25,0),140,1),MATCH($A51,_summary!$U$26:$U$54,0))</f>
        <v>1.8937063114668777E-3</v>
      </c>
      <c r="H51" s="112">
        <f t="shared" ref="H51:L66" ca="1" si="54">G51-5*(G51-$M51)/($M$1-G$1)</f>
        <v>2.8672108950845841E-2</v>
      </c>
      <c r="I51" s="112">
        <f t="shared" ca="1" si="54"/>
        <v>5.5450511590224807E-2</v>
      </c>
      <c r="J51" s="112">
        <f t="shared" ca="1" si="54"/>
        <v>8.2228914229603767E-2</v>
      </c>
      <c r="K51" s="112">
        <f t="shared" ca="1" si="54"/>
        <v>0.10900731686898273</v>
      </c>
      <c r="L51" s="112">
        <f t="shared" ca="1" si="54"/>
        <v>0.13578571950836169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0.16256412214774066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5.6948158807685533E-3</v>
      </c>
      <c r="I52" s="112">
        <f t="shared" ca="1" si="54"/>
        <v>1.1389631761537108E-2</v>
      </c>
      <c r="J52" s="112">
        <f t="shared" ca="1" si="54"/>
        <v>1.7084447642305663E-2</v>
      </c>
      <c r="K52" s="112">
        <f t="shared" ca="1" si="54"/>
        <v>2.2779263523074217E-2</v>
      </c>
      <c r="L52" s="112">
        <f t="shared" ca="1" si="54"/>
        <v>2.8474079403842771E-2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3.4168895284611325E-2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1.0560713202735977E-2</v>
      </c>
      <c r="I53" s="112">
        <f t="shared" ca="1" si="54"/>
        <v>2.1121426405471953E-2</v>
      </c>
      <c r="J53" s="112">
        <f t="shared" ca="1" si="54"/>
        <v>3.1682139608207933E-2</v>
      </c>
      <c r="K53" s="112">
        <f t="shared" ca="1" si="54"/>
        <v>4.2242852810943907E-2</v>
      </c>
      <c r="L53" s="112">
        <f t="shared" ca="1" si="54"/>
        <v>5.2803566013679887E-2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6.3364279216415867E-2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2.2347832599669586E-2</v>
      </c>
      <c r="I54" s="112">
        <f t="shared" ca="1" si="54"/>
        <v>4.4695665199339166E-2</v>
      </c>
      <c r="J54" s="112">
        <f t="shared" ca="1" si="54"/>
        <v>6.7043497799008755E-2</v>
      </c>
      <c r="K54" s="112">
        <f t="shared" ca="1" si="54"/>
        <v>8.9391330398678345E-2</v>
      </c>
      <c r="L54" s="112">
        <f t="shared" ca="1" si="54"/>
        <v>0.11173916299834794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0.13408699559801751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7.5662181941237826E-3</v>
      </c>
      <c r="I55" s="112">
        <f t="shared" ca="1" si="54"/>
        <v>1.5132436388247565E-2</v>
      </c>
      <c r="J55" s="112">
        <f t="shared" ca="1" si="54"/>
        <v>2.2698654582371348E-2</v>
      </c>
      <c r="K55" s="112">
        <f t="shared" ca="1" si="54"/>
        <v>3.026487277649513E-2</v>
      </c>
      <c r="L55" s="112">
        <f t="shared" ca="1" si="54"/>
        <v>3.7831090970618916E-2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4.5397309164742695E-2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1.102277224290573E-2</v>
      </c>
      <c r="D56" s="114">
        <f ca="1">MAX(0,IFERROR(VLOOKUP(MID(CELL("filename",$A$1),FIND("]",CELL("filename",$A$1))+1,255)&amp;$A56,_datainput!$A$1:$AE$345,4+D$1-1990,FALSE),0))</f>
        <v>1.2847814752440519E-2</v>
      </c>
      <c r="E56" s="114">
        <f t="shared" ref="E56:F56" ca="1" si="59">D56-(D56-$G56)/($G$1-D$1)</f>
        <v>8.5652098349603446E-3</v>
      </c>
      <c r="F56" s="114">
        <f t="shared" ca="1" si="59"/>
        <v>4.2826049174801723E-3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1.346292539920498E-2</v>
      </c>
      <c r="I56" s="112">
        <f t="shared" ca="1" si="54"/>
        <v>2.6925850798409964E-2</v>
      </c>
      <c r="J56" s="112">
        <f t="shared" ca="1" si="54"/>
        <v>4.038877619761494E-2</v>
      </c>
      <c r="K56" s="112">
        <f t="shared" ca="1" si="54"/>
        <v>5.3851701596819922E-2</v>
      </c>
      <c r="L56" s="112">
        <f t="shared" ca="1" si="54"/>
        <v>6.7314626996024904E-2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8.0777552395229879E-2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6.4490504486178278E-4</v>
      </c>
      <c r="I57" s="112">
        <f t="shared" ca="1" si="54"/>
        <v>1.2898100897235656E-3</v>
      </c>
      <c r="J57" s="112">
        <f t="shared" ca="1" si="54"/>
        <v>1.9347151345853483E-3</v>
      </c>
      <c r="K57" s="112">
        <f t="shared" ca="1" si="54"/>
        <v>2.5796201794471311E-3</v>
      </c>
      <c r="L57" s="112">
        <f t="shared" ca="1" si="54"/>
        <v>3.2245252243089141E-3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3.8694302691706967E-3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7.0376994861129265E-3</v>
      </c>
      <c r="F58" s="114">
        <f t="shared" ca="1" si="61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4"/>
        <v>4.00258517408573E-2</v>
      </c>
      <c r="I58" s="112">
        <f t="shared" ca="1" si="54"/>
        <v>5.893860502337582E-2</v>
      </c>
      <c r="J58" s="112">
        <f t="shared" ca="1" si="54"/>
        <v>7.7851358305894347E-2</v>
      </c>
      <c r="K58" s="112">
        <f t="shared" ca="1" si="54"/>
        <v>9.676411158841286E-2</v>
      </c>
      <c r="L58" s="112">
        <f t="shared" ca="1" si="54"/>
        <v>0.11567686487093139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0.13458961815344991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5.382670117874453E-4</v>
      </c>
      <c r="F59" s="114">
        <f t="shared" ca="1" si="62"/>
        <v>1.0765340235748904E-3</v>
      </c>
      <c r="G59" s="111">
        <f ca="1">INDEX(OFFSET(_summary!$T$26,0,MATCH(MID(CELL("filename",$A$1),FIND("]",CELL("filename",$A$1))+1,255),_summary!$U$25:$AI$25,0),140,1),MATCH($A59,_summary!$U$26:$U$54,0))</f>
        <v>1.6148010353623358E-3</v>
      </c>
      <c r="H59" s="112">
        <f t="shared" ca="1" si="54"/>
        <v>2.2830689082551623E-2</v>
      </c>
      <c r="I59" s="112">
        <f t="shared" ca="1" si="54"/>
        <v>4.4046577129740902E-2</v>
      </c>
      <c r="J59" s="112">
        <f t="shared" ca="1" si="54"/>
        <v>6.5262465176930184E-2</v>
      </c>
      <c r="K59" s="112">
        <f t="shared" ca="1" si="54"/>
        <v>8.6478353224119467E-2</v>
      </c>
      <c r="L59" s="112">
        <f t="shared" ca="1" si="54"/>
        <v>0.10769424127130875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0.12891012931849805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2.3961957868918988E-2</v>
      </c>
      <c r="D60" s="114">
        <f ca="1">MAX(0,IFERROR(VLOOKUP(MID(CELL("filename",$A$1),FIND("]",CELL("filename",$A$1))+1,255)&amp;$A60,_datainput!$A$1:$AE$345,4+D$1-1990,FALSE),0))</f>
        <v>2.3843888254402423E-2</v>
      </c>
      <c r="E60" s="114">
        <f t="shared" ref="E60:F60" ca="1" si="63">D60-(D60-$G60)/($G$1-D$1)</f>
        <v>2.2300134925592578E-2</v>
      </c>
      <c r="F60" s="114">
        <f t="shared" ca="1" si="63"/>
        <v>2.0756381596782732E-2</v>
      </c>
      <c r="G60" s="111">
        <f ca="1">INDEX(OFFSET(_summary!$T$26,0,MATCH(MID(CELL("filename",$A$1),FIND("]",CELL("filename",$A$1))+1,255),_summary!$U$25:$AI$25,0),140,1),MATCH($A60,_summary!$U$26:$U$54,0))</f>
        <v>1.9212628267972889E-2</v>
      </c>
      <c r="H60" s="112">
        <f t="shared" ca="1" si="54"/>
        <v>4.0506707295421725E-2</v>
      </c>
      <c r="I60" s="112">
        <f t="shared" ca="1" si="54"/>
        <v>6.1800786322870553E-2</v>
      </c>
      <c r="J60" s="112">
        <f t="shared" ca="1" si="54"/>
        <v>8.3094865350319375E-2</v>
      </c>
      <c r="K60" s="112">
        <f t="shared" ca="1" si="54"/>
        <v>0.10438894437776822</v>
      </c>
      <c r="L60" s="112">
        <f t="shared" ca="1" si="54"/>
        <v>0.12568302340521703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0.14697710243266587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4.9679401019671211E-3</v>
      </c>
      <c r="D61" s="114">
        <f ca="1">MAX(0,IFERROR(VLOOKUP(MID(CELL("filename",$A$1),FIND("]",CELL("filename",$A$1))+1,255)&amp;$A61,_datainput!$A$1:$AE$345,4+D$1-1990,FALSE),0))</f>
        <v>5.6106043234885232E-3</v>
      </c>
      <c r="E61" s="114">
        <f t="shared" ref="E61:F61" ca="1" si="64">D61-(D61-$G61)/($G$1-D$1)</f>
        <v>4.734587594823393E-3</v>
      </c>
      <c r="F61" s="114">
        <f t="shared" ca="1" si="64"/>
        <v>3.8585708661582631E-3</v>
      </c>
      <c r="G61" s="111">
        <f ca="1">INDEX(OFFSET(_summary!$T$26,0,MATCH(MID(CELL("filename",$A$1),FIND("]",CELL("filename",$A$1))+1,255),_summary!$U$25:$AI$25,0),140,1),MATCH($A61,_summary!$U$26:$U$54,0))</f>
        <v>2.9825541374931333E-3</v>
      </c>
      <c r="H61" s="112">
        <f t="shared" ca="1" si="54"/>
        <v>3.8292857490555388E-2</v>
      </c>
      <c r="I61" s="112">
        <f t="shared" ca="1" si="54"/>
        <v>7.3603160843617635E-2</v>
      </c>
      <c r="J61" s="112">
        <f t="shared" ca="1" si="54"/>
        <v>0.10891346419667988</v>
      </c>
      <c r="K61" s="112">
        <f t="shared" ca="1" si="54"/>
        <v>0.14422376754974214</v>
      </c>
      <c r="L61" s="112">
        <f t="shared" ca="1" si="54"/>
        <v>0.17953407090280438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0.21484437425586664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1.1154062290671462E-2</v>
      </c>
      <c r="I62" s="112">
        <f t="shared" ca="1" si="54"/>
        <v>2.2308124581342924E-2</v>
      </c>
      <c r="J62" s="112">
        <f t="shared" ca="1" si="54"/>
        <v>3.3462186872014389E-2</v>
      </c>
      <c r="K62" s="112">
        <f t="shared" ca="1" si="54"/>
        <v>4.4616249162685848E-2</v>
      </c>
      <c r="L62" s="112">
        <f t="shared" ca="1" si="54"/>
        <v>5.5770311453357313E-2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6.6924373744028778E-2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7">D63-(D63-$G63)/($G$1-D$1)</f>
        <v>0</v>
      </c>
      <c r="F63" s="114">
        <f t="shared" ca="1" si="67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1.2064499491194756E-2</v>
      </c>
      <c r="I63" s="112">
        <f t="shared" ca="1" si="54"/>
        <v>2.4128998982389512E-2</v>
      </c>
      <c r="J63" s="112">
        <f t="shared" ca="1" si="54"/>
        <v>3.6193498473584267E-2</v>
      </c>
      <c r="K63" s="112">
        <f t="shared" ca="1" si="54"/>
        <v>4.8257997964779024E-2</v>
      </c>
      <c r="L63" s="112">
        <f t="shared" ca="1" si="54"/>
        <v>6.0322497455973775E-2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7.2386996947168533E-2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3.1710769652186485E-2</v>
      </c>
      <c r="I64" s="112">
        <f t="shared" ca="1" si="54"/>
        <v>6.342153930437297E-2</v>
      </c>
      <c r="J64" s="112">
        <f t="shared" ca="1" si="54"/>
        <v>9.5132308956559455E-2</v>
      </c>
      <c r="K64" s="112">
        <f t="shared" ca="1" si="54"/>
        <v>0.12684307860874594</v>
      </c>
      <c r="L64" s="112">
        <f t="shared" ca="1" si="54"/>
        <v>0.15855384826093244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0.19026461791311891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1.3407409878720642E-2</v>
      </c>
      <c r="D65" s="114">
        <f ca="1">MAX(0,IFERROR(VLOOKUP(MID(CELL("filename",$A$1),FIND("]",CELL("filename",$A$1))+1,255)&amp;$A65,_datainput!$A$1:$AE$345,4+D$1-1990,FALSE),0))</f>
        <v>1.5507636653724613E-2</v>
      </c>
      <c r="E65" s="114">
        <f t="shared" ref="E65:F65" ca="1" si="69">D65-(D65-$G65)/($G$1-D$1)</f>
        <v>1.3174109992517266E-2</v>
      </c>
      <c r="F65" s="114">
        <f t="shared" ca="1" si="69"/>
        <v>1.0840583331309918E-2</v>
      </c>
      <c r="G65" s="111">
        <f ca="1">INDEX(OFFSET(_summary!$T$26,0,MATCH(MID(CELL("filename",$A$1),FIND("]",CELL("filename",$A$1))+1,255),_summary!$U$25:$AI$25,0),140,1),MATCH($A65,_summary!$U$26:$U$54,0))</f>
        <v>8.5070566701025713E-3</v>
      </c>
      <c r="H65" s="112">
        <f t="shared" ca="1" si="54"/>
        <v>3.4803478563567428E-2</v>
      </c>
      <c r="I65" s="112">
        <f t="shared" ca="1" si="54"/>
        <v>6.1099900457032286E-2</v>
      </c>
      <c r="J65" s="112">
        <f t="shared" ca="1" si="54"/>
        <v>8.7396322350497144E-2</v>
      </c>
      <c r="K65" s="112">
        <f t="shared" ca="1" si="54"/>
        <v>0.113692744243962</v>
      </c>
      <c r="L65" s="112">
        <f t="shared" ca="1" si="54"/>
        <v>0.13998916613742687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0.16628558803089172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5.8047555529716251E-2</v>
      </c>
      <c r="D66" s="114">
        <f ca="1">MAX(0,IFERROR(VLOOKUP(MID(CELL("filename",$A$1),FIND("]",CELL("filename",$A$1))+1,255)&amp;$A66,_datainput!$A$1:$AE$345,4+D$1-1990,FALSE),0))</f>
        <v>6.036201475393628E-2</v>
      </c>
      <c r="E66" s="114">
        <f t="shared" ref="E66:F66" ca="1" si="70">D66-(D66-$G66)/($G$1-D$1)</f>
        <v>5.5483235982948714E-2</v>
      </c>
      <c r="F66" s="114">
        <f t="shared" ca="1" si="70"/>
        <v>5.0604457211961149E-2</v>
      </c>
      <c r="G66" s="111">
        <f ca="1">INDEX(OFFSET(_summary!$T$26,0,MATCH(MID(CELL("filename",$A$1),FIND("]",CELL("filename",$A$1))+1,255),_summary!$U$25:$AI$25,0),140,1),MATCH($A66,_summary!$U$26:$U$54,0))</f>
        <v>4.5725678440973583E-2</v>
      </c>
      <c r="H66" s="112">
        <f t="shared" ca="1" si="54"/>
        <v>6.432946254857512E-2</v>
      </c>
      <c r="I66" s="112">
        <f t="shared" ca="1" si="54"/>
        <v>8.2933246656176657E-2</v>
      </c>
      <c r="J66" s="112">
        <f t="shared" ca="1" si="54"/>
        <v>0.10153703076377818</v>
      </c>
      <c r="K66" s="112">
        <f t="shared" ca="1" si="54"/>
        <v>0.12014081487137972</v>
      </c>
      <c r="L66" s="112">
        <f t="shared" ca="1" si="54"/>
        <v>0.13874459897898125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0.15734838308658278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1">D67-(D67-$G67)/($G$1-D$1)</f>
        <v>0</v>
      </c>
      <c r="F67" s="114">
        <f t="shared" ca="1" si="71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2">G67-5*(G67-$M67)/($M$1-G$1)</f>
        <v>5.8005310004142722E-3</v>
      </c>
      <c r="I67" s="112">
        <f t="shared" ca="1" si="72"/>
        <v>1.1601062000828544E-2</v>
      </c>
      <c r="J67" s="112">
        <f t="shared" ca="1" si="72"/>
        <v>1.7401593001242815E-2</v>
      </c>
      <c r="K67" s="112">
        <f t="shared" ca="1" si="72"/>
        <v>2.3202124001657089E-2</v>
      </c>
      <c r="L67" s="112">
        <f t="shared" ca="1" si="72"/>
        <v>2.9002655002071359E-2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3.480318600248563E-2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0.13513737545275115</v>
      </c>
      <c r="E68" s="114">
        <f t="shared" ref="E68:F68" ca="1" si="73">D68-(D68-$G68)/($G$1-D$1)</f>
        <v>9.0091583635167422E-2</v>
      </c>
      <c r="F68" s="114">
        <f t="shared" ca="1" si="73"/>
        <v>4.5045791817583711E-2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2"/>
        <v>7.4195321724266116E-3</v>
      </c>
      <c r="I68" s="112">
        <f t="shared" ca="1" si="72"/>
        <v>1.4839064344853223E-2</v>
      </c>
      <c r="J68" s="112">
        <f t="shared" ca="1" si="72"/>
        <v>2.2258596517279836E-2</v>
      </c>
      <c r="K68" s="112">
        <f t="shared" ca="1" si="72"/>
        <v>2.9678128689706446E-2</v>
      </c>
      <c r="L68" s="112">
        <f t="shared" ca="1" si="72"/>
        <v>3.7097660862133057E-2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4.4517193034559671E-2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5.9166144371738019E-2</v>
      </c>
      <c r="D69" s="114">
        <f ca="1">MAX(0,IFERROR(VLOOKUP(MID(CELL("filename",$A$1),FIND("]",CELL("filename",$A$1))+1,255)&amp;$A69,_datainput!$A$1:$AE$345,4+D$1-1990,FALSE),0))</f>
        <v>6.3544339053792406E-2</v>
      </c>
      <c r="E69" s="114">
        <f t="shared" ref="E69:F69" ca="1" si="74">D69-(D69-$G69)/($G$1-D$1)</f>
        <v>5.5786238985256684E-2</v>
      </c>
      <c r="F69" s="114">
        <f t="shared" ca="1" si="74"/>
        <v>4.8028138916720961E-2</v>
      </c>
      <c r="G69" s="111">
        <f ca="1">INDEX(OFFSET(_summary!$T$26,0,MATCH(MID(CELL("filename",$A$1),FIND("]",CELL("filename",$A$1))+1,255),_summary!$U$25:$AI$25,0),140,1),MATCH($A69,_summary!$U$26:$U$54,0))</f>
        <v>4.0270038848185238E-2</v>
      </c>
      <c r="H69" s="112">
        <f t="shared" ca="1" si="72"/>
        <v>6.2989977929126473E-2</v>
      </c>
      <c r="I69" s="112">
        <f t="shared" ca="1" si="72"/>
        <v>8.5709917010067721E-2</v>
      </c>
      <c r="J69" s="112">
        <f t="shared" ca="1" si="72"/>
        <v>0.10842985609100897</v>
      </c>
      <c r="K69" s="112">
        <f t="shared" ca="1" si="72"/>
        <v>0.13114979517195022</v>
      </c>
      <c r="L69" s="112">
        <f t="shared" ca="1" si="72"/>
        <v>0.15386973425289147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0.17658967333383269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1.9450163198888457E-2</v>
      </c>
      <c r="E70" s="114">
        <f t="shared" ref="E70:F70" ca="1" si="75">D70-(D70-$G70)/($G$1-D$1)</f>
        <v>1.2966775465925638E-2</v>
      </c>
      <c r="F70" s="114">
        <f t="shared" ca="1" si="75"/>
        <v>6.4833877329628191E-3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2"/>
        <v>3.2591241706757527E-2</v>
      </c>
      <c r="I70" s="112">
        <f t="shared" ca="1" si="72"/>
        <v>6.5182483413515055E-2</v>
      </c>
      <c r="J70" s="112">
        <f t="shared" ca="1" si="72"/>
        <v>9.7773725120272575E-2</v>
      </c>
      <c r="K70" s="112">
        <f t="shared" ca="1" si="72"/>
        <v>0.13036496682703011</v>
      </c>
      <c r="L70" s="112">
        <f t="shared" ca="1" si="72"/>
        <v>0.16295620853378762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0.19554745024054515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1.8807602209518832E-2</v>
      </c>
      <c r="E71" s="114">
        <f t="shared" ref="E71:F71" ca="1" si="76">D71-(D71-$G71)/($G$1-D$1)</f>
        <v>1.2538401473012554E-2</v>
      </c>
      <c r="F71" s="114">
        <f t="shared" ca="1" si="76"/>
        <v>6.2692007365062769E-3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2"/>
        <v>2.2167231726980433E-2</v>
      </c>
      <c r="I71" s="112">
        <f t="shared" ca="1" si="72"/>
        <v>4.4334463453960866E-2</v>
      </c>
      <c r="J71" s="112">
        <f t="shared" ca="1" si="72"/>
        <v>6.6501695180941303E-2</v>
      </c>
      <c r="K71" s="112">
        <f t="shared" ca="1" si="72"/>
        <v>8.8668926907921733E-2</v>
      </c>
      <c r="L71" s="112">
        <f t="shared" ca="1" si="72"/>
        <v>0.11083615863490218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0.13300339036188261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1.561733255608092E-3</v>
      </c>
      <c r="E72" s="114">
        <f t="shared" ref="E72:F72" ca="1" si="77">D72-(D72-$G72)/($G$1-D$1)</f>
        <v>1.041155503738728E-3</v>
      </c>
      <c r="F72" s="114">
        <f t="shared" ca="1" si="77"/>
        <v>5.2057775186936401E-4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2"/>
        <v>2.1245735613459736E-2</v>
      </c>
      <c r="I72" s="112">
        <f t="shared" ca="1" si="72"/>
        <v>4.2491471226919472E-2</v>
      </c>
      <c r="J72" s="112">
        <f t="shared" ca="1" si="72"/>
        <v>6.3737206840379215E-2</v>
      </c>
      <c r="K72" s="112">
        <f t="shared" ca="1" si="72"/>
        <v>8.4982942453838944E-2</v>
      </c>
      <c r="L72" s="112">
        <f t="shared" ca="1" si="72"/>
        <v>0.10622867806729869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0.12747441368075843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8">D73-(D73-$G73)/($G$1-D$1)</f>
        <v>0</v>
      </c>
      <c r="F73" s="114">
        <f t="shared" ca="1" si="78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2"/>
        <v>4.080461622415673E-2</v>
      </c>
      <c r="I73" s="112">
        <f t="shared" ca="1" si="72"/>
        <v>8.1609232448313446E-2</v>
      </c>
      <c r="J73" s="112">
        <f t="shared" ca="1" si="72"/>
        <v>0.12241384867247018</v>
      </c>
      <c r="K73" s="112">
        <f t="shared" ca="1" si="72"/>
        <v>0.16321846489662692</v>
      </c>
      <c r="L73" s="112">
        <f t="shared" ca="1" si="72"/>
        <v>0.20402308112078366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0.24482769734494036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3.5679822756398806E-3</v>
      </c>
      <c r="E74" s="114">
        <f t="shared" ref="E74:F74" ca="1" si="79">D74-(D74-$G74)/($G$1-D$1)</f>
        <v>2.3786548504265868E-3</v>
      </c>
      <c r="F74" s="114">
        <f t="shared" ca="1" si="79"/>
        <v>1.1893274252132934E-3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2.8884570024463058E-2</v>
      </c>
      <c r="I74" s="112">
        <f t="shared" ca="1" si="72"/>
        <v>5.776914004892611E-2</v>
      </c>
      <c r="J74" s="112">
        <f t="shared" ca="1" si="72"/>
        <v>8.6653710073389179E-2</v>
      </c>
      <c r="K74" s="112">
        <f t="shared" ca="1" si="72"/>
        <v>0.11553828009785223</v>
      </c>
      <c r="L74" s="112">
        <f t="shared" ca="1" si="72"/>
        <v>0.14442285012231529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0.17330742014677836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80">D75-(D75-$G75)/($G$1-D$1)</f>
        <v>0</v>
      </c>
      <c r="F75" s="114">
        <f t="shared" ca="1" si="80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2"/>
        <v>8.0510416560917973E-3</v>
      </c>
      <c r="I75" s="112">
        <f t="shared" ca="1" si="72"/>
        <v>1.6102083312183595E-2</v>
      </c>
      <c r="J75" s="112">
        <f t="shared" ca="1" si="72"/>
        <v>2.4153124968275392E-2</v>
      </c>
      <c r="K75" s="112">
        <f t="shared" ca="1" si="72"/>
        <v>3.2204166624367189E-2</v>
      </c>
      <c r="L75" s="112">
        <f t="shared" ca="1" si="72"/>
        <v>4.025520828045899E-2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4.8306249936550784E-2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1">D76-(D76-$G76)/($G$1-D$1)</f>
        <v>0</v>
      </c>
      <c r="F76" s="114">
        <f t="shared" ca="1" si="81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2"/>
        <v>1.1727777802567275E-2</v>
      </c>
      <c r="I76" s="112">
        <f t="shared" ca="1" si="72"/>
        <v>2.345555560513455E-2</v>
      </c>
      <c r="J76" s="112">
        <f t="shared" ca="1" si="72"/>
        <v>3.5183333407701821E-2</v>
      </c>
      <c r="K76" s="112">
        <f t="shared" ca="1" si="72"/>
        <v>4.6911111210269099E-2</v>
      </c>
      <c r="L76" s="112">
        <f t="shared" ca="1" si="72"/>
        <v>5.863888901283637E-2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7.0366666815403642E-2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6.7865780713045826E-3</v>
      </c>
      <c r="D77" s="114">
        <f ca="1">MAX(0,IFERROR(VLOOKUP(MID(CELL("filename",$A$1),FIND("]",CELL("filename",$A$1))+1,255)&amp;$A77,_datainput!$A$1:$AE$345,4+D$1-1990,FALSE),0))</f>
        <v>7.763304007474347E-3</v>
      </c>
      <c r="E77" s="114">
        <f t="shared" ref="E77:F77" ca="1" si="82">D77-(D77-$G77)/($G$1-D$1)</f>
        <v>6.2709607237095644E-3</v>
      </c>
      <c r="F77" s="114">
        <f t="shared" ca="1" si="82"/>
        <v>4.7786174399447809E-3</v>
      </c>
      <c r="G77" s="111">
        <f ca="1">INDEX(OFFSET(_summary!$T$26,0,MATCH(MID(CELL("filename",$A$1),FIND("]",CELL("filename",$A$1))+1,255),_summary!$U$25:$AI$25,0),140,1),MATCH($A77,_summary!$U$26:$U$54,0))</f>
        <v>3.2862741561799982E-3</v>
      </c>
      <c r="H77" s="112">
        <f t="shared" ca="1" si="72"/>
        <v>3.9219301071541389E-2</v>
      </c>
      <c r="I77" s="112">
        <f t="shared" ca="1" si="72"/>
        <v>7.5152327986902773E-2</v>
      </c>
      <c r="J77" s="112">
        <f t="shared" ca="1" si="72"/>
        <v>0.11108535490226416</v>
      </c>
      <c r="K77" s="112">
        <f t="shared" ca="1" si="72"/>
        <v>0.14701838181762555</v>
      </c>
      <c r="L77" s="112">
        <f t="shared" ca="1" si="72"/>
        <v>0.18295140873298693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0.21888443564834834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0.18577572210648938</v>
      </c>
      <c r="E78" s="114">
        <f t="shared" ref="E78:F78" ca="1" si="83">D78-(D78-$G78)/($G$1-D$1)</f>
        <v>0.12385048140432625</v>
      </c>
      <c r="F78" s="114">
        <f t="shared" ca="1" si="83"/>
        <v>6.1925240702163126E-2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2.5953339799647351E-2</v>
      </c>
      <c r="I78" s="112">
        <f t="shared" ca="1" si="72"/>
        <v>5.1906679599294708E-2</v>
      </c>
      <c r="J78" s="112">
        <f t="shared" ca="1" si="72"/>
        <v>7.7860019398942049E-2</v>
      </c>
      <c r="K78" s="112">
        <f t="shared" ca="1" si="72"/>
        <v>0.1038133591985894</v>
      </c>
      <c r="L78" s="112">
        <f t="shared" ca="1" si="72"/>
        <v>0.12976669899823676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0.1557200387978841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5.8843513740257283E-3</v>
      </c>
      <c r="D79" s="114">
        <f ca="1">MAX(0,IFERROR(VLOOKUP(MID(CELL("filename",$A$1),FIND("]",CELL("filename",$A$1))+1,255)&amp;$A79,_datainput!$A$1:$AE$345,4+D$1-1990,FALSE),0))</f>
        <v>7.5150478480322724E-3</v>
      </c>
      <c r="E79" s="114">
        <f t="shared" ref="E79:F79" ca="1" si="84">D79-(D79-$G79)/($G$1-D$1)</f>
        <v>6.0422070220005264E-3</v>
      </c>
      <c r="F79" s="114">
        <f t="shared" ca="1" si="84"/>
        <v>4.5693661959687795E-3</v>
      </c>
      <c r="G79" s="111">
        <f ca="1">INDEX(OFFSET(_summary!$T$26,0,MATCH(MID(CELL("filename",$A$1),FIND("]",CELL("filename",$A$1))+1,255),_summary!$U$25:$AI$25,0),140,1),MATCH($A79,_summary!$U$26:$U$54,0))</f>
        <v>3.0965253699370334E-3</v>
      </c>
      <c r="H79" s="112">
        <f t="shared" ca="1" si="72"/>
        <v>3.9799315871212312E-2</v>
      </c>
      <c r="I79" s="112">
        <f t="shared" ca="1" si="72"/>
        <v>7.6502106372487597E-2</v>
      </c>
      <c r="J79" s="112">
        <f t="shared" ca="1" si="72"/>
        <v>0.11320489687376288</v>
      </c>
      <c r="K79" s="112">
        <f t="shared" ca="1" si="72"/>
        <v>0.14990768737503818</v>
      </c>
      <c r="L79" s="112">
        <f t="shared" ca="1" si="72"/>
        <v>0.18661047787631346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0.22331326837758875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2.5468062006443661E-3</v>
      </c>
      <c r="D80" s="114">
        <f ca="1">MAX(0,IFERROR(VLOOKUP(MID(CELL("filename",$A$1),FIND("]",CELL("filename",$A$1))+1,255)&amp;$A80,_datainput!$A$1:$AE$345,4+D$1-1990,FALSE),0))</f>
        <v>2.7033637982597741E-3</v>
      </c>
      <c r="E80" s="114">
        <f t="shared" ref="E80:F80" ca="1" si="85">D80-(D80-$G80)/($G$1-D$1)</f>
        <v>2.4334779693288085E-3</v>
      </c>
      <c r="F80" s="114">
        <f t="shared" ca="1" si="85"/>
        <v>2.1635921403978433E-3</v>
      </c>
      <c r="G80" s="111">
        <f ca="1">INDEX(OFFSET(_summary!$T$26,0,MATCH(MID(CELL("filename",$A$1),FIND("]",CELL("filename",$A$1))+1,255),_summary!$U$25:$AI$25,0),140,1),MATCH($A80,_summary!$U$26:$U$54,0))</f>
        <v>1.8937063114668777E-3</v>
      </c>
      <c r="H80" s="112">
        <f t="shared" ca="1" si="72"/>
        <v>4.0894463041420477E-2</v>
      </c>
      <c r="I80" s="112">
        <f t="shared" ca="1" si="72"/>
        <v>7.9895219771374079E-2</v>
      </c>
      <c r="J80" s="112">
        <f t="shared" ca="1" si="72"/>
        <v>0.11889597650132769</v>
      </c>
      <c r="K80" s="112">
        <f t="shared" ca="1" si="72"/>
        <v>0.15789673323128128</v>
      </c>
      <c r="L80" s="112">
        <f t="shared" ca="1" si="72"/>
        <v>0.19689748996123491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0.2358982466911885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9.2540758062489015E-3</v>
      </c>
      <c r="I81" s="112">
        <f t="shared" ca="1" si="72"/>
        <v>1.8508151612497803E-2</v>
      </c>
      <c r="J81" s="112">
        <f t="shared" ca="1" si="72"/>
        <v>2.7762227418746704E-2</v>
      </c>
      <c r="K81" s="112">
        <f t="shared" ca="1" si="72"/>
        <v>3.7016303224995606E-2</v>
      </c>
      <c r="L81" s="112">
        <f t="shared" ca="1" si="72"/>
        <v>4.6270379031244507E-2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5.5524454837493409E-2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1.7110392937432516E-2</v>
      </c>
      <c r="I82" s="112">
        <f t="shared" ca="1" si="72"/>
        <v>3.4220785874865031E-2</v>
      </c>
      <c r="J82" s="112">
        <f t="shared" ca="1" si="72"/>
        <v>5.1331178812297547E-2</v>
      </c>
      <c r="K82" s="112">
        <f t="shared" ca="1" si="72"/>
        <v>6.8441571749730062E-2</v>
      </c>
      <c r="L82" s="112">
        <f t="shared" ca="1" si="72"/>
        <v>8.5551964687162585E-2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0.10266235762459509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3.6080781183554247E-2</v>
      </c>
      <c r="I83" s="112">
        <f t="shared" ca="1" si="89"/>
        <v>7.2161562367108495E-2</v>
      </c>
      <c r="J83" s="112">
        <f t="shared" ca="1" si="89"/>
        <v>0.10824234355066274</v>
      </c>
      <c r="K83" s="112">
        <f t="shared" ca="1" si="89"/>
        <v>0.14432312473421699</v>
      </c>
      <c r="L83" s="112">
        <f t="shared" ca="1" si="89"/>
        <v>0.18040390591777122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0.21648468710132548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90">D84-(D84-$G84)/($G$1-D$1)</f>
        <v>0</v>
      </c>
      <c r="F84" s="114">
        <f t="shared" ca="1" si="90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9"/>
        <v>1.2289055099048278E-2</v>
      </c>
      <c r="I84" s="112">
        <f t="shared" ca="1" si="89"/>
        <v>2.4578110198096553E-2</v>
      </c>
      <c r="J84" s="112">
        <f t="shared" ca="1" si="89"/>
        <v>3.686716529714483E-2</v>
      </c>
      <c r="K84" s="112">
        <f t="shared" ca="1" si="89"/>
        <v>4.9156220396193107E-2</v>
      </c>
      <c r="L84" s="112">
        <f t="shared" ca="1" si="89"/>
        <v>6.1445275495241383E-2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7.373433059428966E-2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1.102277224290573E-2</v>
      </c>
      <c r="D85" s="114">
        <f ca="1">MAX(0,IFERROR(VLOOKUP(MID(CELL("filename",$A$1),FIND("]",CELL("filename",$A$1))+1,255)&amp;$A85,_datainput!$A$1:$AE$345,4+D$1-1990,FALSE),0))</f>
        <v>1.2847814752440519E-2</v>
      </c>
      <c r="E85" s="114">
        <f t="shared" ref="E85:F85" ca="1" si="91">D85-(D85-$G85)/($G$1-D$1)</f>
        <v>8.5652098349603446E-3</v>
      </c>
      <c r="F85" s="114">
        <f t="shared" ca="1" si="91"/>
        <v>4.2826049174801723E-3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9"/>
        <v>2.1783408206797875E-2</v>
      </c>
      <c r="I85" s="112">
        <f t="shared" ca="1" si="89"/>
        <v>4.3566816413595749E-2</v>
      </c>
      <c r="J85" s="112">
        <f t="shared" ca="1" si="89"/>
        <v>6.5350224620393624E-2</v>
      </c>
      <c r="K85" s="112">
        <f t="shared" ca="1" si="89"/>
        <v>8.7133632827191498E-2</v>
      </c>
      <c r="L85" s="112">
        <f t="shared" ca="1" si="89"/>
        <v>0.10891704103398937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0.13070044924078725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1.047970697900397E-3</v>
      </c>
      <c r="I86" s="112">
        <f t="shared" ca="1" si="89"/>
        <v>2.0959413958007945E-3</v>
      </c>
      <c r="J86" s="112">
        <f t="shared" ca="1" si="89"/>
        <v>3.1439120937011913E-3</v>
      </c>
      <c r="K86" s="112">
        <f t="shared" ca="1" si="89"/>
        <v>4.1918827916015882E-3</v>
      </c>
      <c r="L86" s="112">
        <f t="shared" ca="1" si="89"/>
        <v>5.239853489501985E-3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6.2878241874023827E-3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7.0376994861129265E-3</v>
      </c>
      <c r="F87" s="114">
        <f t="shared" ca="1" si="93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9"/>
        <v>5.183314184945622E-2</v>
      </c>
      <c r="I87" s="112">
        <f t="shared" ca="1" si="89"/>
        <v>8.2553185240573659E-2</v>
      </c>
      <c r="J87" s="112">
        <f t="shared" ca="1" si="89"/>
        <v>0.11327322863169109</v>
      </c>
      <c r="K87" s="112">
        <f t="shared" ca="1" si="89"/>
        <v>0.14399327202280854</v>
      </c>
      <c r="L87" s="112">
        <f t="shared" ca="1" si="89"/>
        <v>0.17471331541392598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0.2054333588050434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5.382670117874453E-4</v>
      </c>
      <c r="F88" s="114">
        <f t="shared" ca="1" si="94"/>
        <v>1.0765340235748904E-3</v>
      </c>
      <c r="G88" s="111">
        <f ca="1">INDEX(OFFSET(_summary!$T$26,0,MATCH(MID(CELL("filename",$A$1),FIND("]",CELL("filename",$A$1))+1,255),_summary!$U$25:$AI$25,0),140,1),MATCH($A88,_summary!$U$26:$U$54,0))</f>
        <v>1.6148010353623358E-3</v>
      </c>
      <c r="H88" s="112">
        <f t="shared" ca="1" si="89"/>
        <v>3.5897883281128605E-2</v>
      </c>
      <c r="I88" s="112">
        <f t="shared" ca="1" si="89"/>
        <v>7.0180965526894873E-2</v>
      </c>
      <c r="J88" s="112">
        <f t="shared" ca="1" si="89"/>
        <v>0.10446404777266113</v>
      </c>
      <c r="K88" s="112">
        <f t="shared" ca="1" si="89"/>
        <v>0.13874713001842739</v>
      </c>
      <c r="L88" s="112">
        <f t="shared" ca="1" si="89"/>
        <v>0.17303021226419368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0.20731329450995994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2.3961957868918988E-2</v>
      </c>
      <c r="D89" s="114">
        <f ca="1">MAX(0,IFERROR(VLOOKUP(MID(CELL("filename",$A$1),FIND("]",CELL("filename",$A$1))+1,255)&amp;$A89,_datainput!$A$1:$AE$345,4+D$1-1990,FALSE),0))</f>
        <v>2.3843888254402423E-2</v>
      </c>
      <c r="E89" s="114">
        <f t="shared" ref="E89:F89" ca="1" si="95">D89-(D89-$G89)/($G$1-D$1)</f>
        <v>2.2300134925592578E-2</v>
      </c>
      <c r="F89" s="114">
        <f t="shared" ca="1" si="95"/>
        <v>2.0756381596782732E-2</v>
      </c>
      <c r="G89" s="111">
        <f ca="1">INDEX(OFFSET(_summary!$T$26,0,MATCH(MID(CELL("filename",$A$1),FIND("]",CELL("filename",$A$1))+1,255),_summary!$U$25:$AI$25,0),140,1),MATCH($A89,_summary!$U$26:$U$54,0))</f>
        <v>1.9212628267972889E-2</v>
      </c>
      <c r="H89" s="112">
        <f t="shared" ca="1" si="89"/>
        <v>5.6393195228644319E-2</v>
      </c>
      <c r="I89" s="112">
        <f t="shared" ca="1" si="89"/>
        <v>9.3573762189315735E-2</v>
      </c>
      <c r="J89" s="112">
        <f t="shared" ca="1" si="89"/>
        <v>0.13075432914998716</v>
      </c>
      <c r="K89" s="112">
        <f t="shared" ca="1" si="89"/>
        <v>0.16793489611065859</v>
      </c>
      <c r="L89" s="112">
        <f t="shared" ca="1" si="89"/>
        <v>0.20511546307133002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0.24229603003200145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4.9679401019671211E-3</v>
      </c>
      <c r="D90" s="114">
        <f ca="1">MAX(0,IFERROR(VLOOKUP(MID(CELL("filename",$A$1),FIND("]",CELL("filename",$A$1))+1,255)&amp;$A90,_datainput!$A$1:$AE$345,4+D$1-1990,FALSE),0))</f>
        <v>5.6106043234885232E-3</v>
      </c>
      <c r="E90" s="114">
        <f t="shared" ref="E90:F90" ca="1" si="96">D90-(D90-$G90)/($G$1-D$1)</f>
        <v>4.734587594823393E-3</v>
      </c>
      <c r="F90" s="114">
        <f t="shared" ca="1" si="96"/>
        <v>3.8585708661582631E-3</v>
      </c>
      <c r="G90" s="111">
        <f ca="1">INDEX(OFFSET(_summary!$T$26,0,MATCH(MID(CELL("filename",$A$1),FIND("]",CELL("filename",$A$1))+1,255),_summary!$U$25:$AI$25,0),140,1),MATCH($A90,_summary!$U$26:$U$54,0))</f>
        <v>2.9825541374931333E-3</v>
      </c>
      <c r="H90" s="112">
        <f t="shared" ca="1" si="89"/>
        <v>6.4344203218788726E-2</v>
      </c>
      <c r="I90" s="112">
        <f t="shared" ca="1" si="89"/>
        <v>0.1257058523000843</v>
      </c>
      <c r="J90" s="112">
        <f t="shared" ca="1" si="89"/>
        <v>0.1870675013813799</v>
      </c>
      <c r="K90" s="112">
        <f t="shared" ca="1" si="89"/>
        <v>0.2484291504626755</v>
      </c>
      <c r="L90" s="112">
        <f t="shared" ca="1" si="89"/>
        <v>0.3097907995439711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0.37115244862526664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7">D91-(D91-$G91)/($G$1-D$1)</f>
        <v>0</v>
      </c>
      <c r="F91" s="114">
        <f t="shared" ca="1" si="97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1.4757051143267886E-2</v>
      </c>
      <c r="I91" s="112">
        <f t="shared" ca="1" si="89"/>
        <v>2.9514102286535771E-2</v>
      </c>
      <c r="J91" s="112">
        <f t="shared" ca="1" si="89"/>
        <v>4.4271153429803659E-2</v>
      </c>
      <c r="K91" s="112">
        <f t="shared" ca="1" si="89"/>
        <v>5.9028204573071542E-2</v>
      </c>
      <c r="L91" s="112">
        <f t="shared" ca="1" si="89"/>
        <v>7.3785255716339426E-2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8.8542306859607317E-2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8">D92-(D92-$G92)/($G$1-D$1)</f>
        <v>0</v>
      </c>
      <c r="F92" s="114">
        <f t="shared" ca="1" si="98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9"/>
        <v>2.1069795219761784E-2</v>
      </c>
      <c r="I92" s="112">
        <f t="shared" ca="1" si="89"/>
        <v>4.2139590439523575E-2</v>
      </c>
      <c r="J92" s="112">
        <f t="shared" ca="1" si="89"/>
        <v>6.3209385659285355E-2</v>
      </c>
      <c r="K92" s="112">
        <f t="shared" ca="1" si="89"/>
        <v>8.4279180879047136E-2</v>
      </c>
      <c r="L92" s="112">
        <f t="shared" ca="1" si="89"/>
        <v>0.10534897609880892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0.12641877131857071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5.5615811389988605E-2</v>
      </c>
      <c r="I93" s="112">
        <f t="shared" ca="1" si="89"/>
        <v>0.1112316227799772</v>
      </c>
      <c r="J93" s="112">
        <f t="shared" ca="1" si="89"/>
        <v>0.16684743416996578</v>
      </c>
      <c r="K93" s="112">
        <f t="shared" ca="1" si="89"/>
        <v>0.22246324555995439</v>
      </c>
      <c r="L93" s="112">
        <f t="shared" ca="1" si="89"/>
        <v>0.278079056949943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0.33369486833993162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1.3407409878720642E-2</v>
      </c>
      <c r="D94" s="114">
        <f ca="1">MAX(0,IFERROR(VLOOKUP(MID(CELL("filename",$A$1),FIND("]",CELL("filename",$A$1))+1,255)&amp;$A94,_datainput!$A$1:$AE$345,4+D$1-1990,FALSE),0))</f>
        <v>1.5507636653724613E-2</v>
      </c>
      <c r="E94" s="114">
        <f t="shared" ref="E94:F94" ca="1" si="100">D94-(D94-$G94)/($G$1-D$1)</f>
        <v>1.3174109992517266E-2</v>
      </c>
      <c r="F94" s="114">
        <f t="shared" ca="1" si="100"/>
        <v>1.0840583331309918E-2</v>
      </c>
      <c r="G94" s="111">
        <f ca="1">INDEX(OFFSET(_summary!$T$26,0,MATCH(MID(CELL("filename",$A$1),FIND("]",CELL("filename",$A$1))+1,255),_summary!$U$25:$AI$25,0),140,1),MATCH($A94,_summary!$U$26:$U$54,0))</f>
        <v>8.5070566701025713E-3</v>
      </c>
      <c r="H94" s="112">
        <f t="shared" ca="1" si="89"/>
        <v>4.8906853847822895E-2</v>
      </c>
      <c r="I94" s="112">
        <f t="shared" ca="1" si="89"/>
        <v>8.9306651025543221E-2</v>
      </c>
      <c r="J94" s="112">
        <f t="shared" ca="1" si="89"/>
        <v>0.12970644820326355</v>
      </c>
      <c r="K94" s="112">
        <f t="shared" ca="1" si="89"/>
        <v>0.17010624538098387</v>
      </c>
      <c r="L94" s="112">
        <f t="shared" ca="1" si="89"/>
        <v>0.2105060425587042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0.2509058397364245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5.8047555529716251E-2</v>
      </c>
      <c r="D95" s="114">
        <f ca="1">MAX(0,IFERROR(VLOOKUP(MID(CELL("filename",$A$1),FIND("]",CELL("filename",$A$1))+1,255)&amp;$A95,_datainput!$A$1:$AE$345,4+D$1-1990,FALSE),0))</f>
        <v>6.036201475393628E-2</v>
      </c>
      <c r="E95" s="114">
        <f t="shared" ref="E95:F95" ca="1" si="102">D95-(D95-$G95)/($G$1-D$1)</f>
        <v>5.5483235982948714E-2</v>
      </c>
      <c r="F95" s="114">
        <f t="shared" ca="1" si="102"/>
        <v>5.0604457211961149E-2</v>
      </c>
      <c r="G95" s="111">
        <f ca="1">INDEX(OFFSET(_summary!$T$26,0,MATCH(MID(CELL("filename",$A$1),FIND("]",CELL("filename",$A$1))+1,255),_summary!$U$25:$AI$25,0),140,1),MATCH($A95,_summary!$U$26:$U$54,0))</f>
        <v>4.5725678440973583E-2</v>
      </c>
      <c r="H95" s="112">
        <f t="shared" ca="1" si="89"/>
        <v>7.8350174330202499E-2</v>
      </c>
      <c r="I95" s="112">
        <f t="shared" ca="1" si="89"/>
        <v>0.11097467021943141</v>
      </c>
      <c r="J95" s="112">
        <f t="shared" ca="1" si="89"/>
        <v>0.14359916610866033</v>
      </c>
      <c r="K95" s="112">
        <f t="shared" ca="1" si="89"/>
        <v>0.17622366199788925</v>
      </c>
      <c r="L95" s="112">
        <f t="shared" ca="1" si="89"/>
        <v>0.20884815788711816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0.24147265377634708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3">D96-(D96-$G96)/($G$1-D$1)</f>
        <v>0</v>
      </c>
      <c r="F96" s="114">
        <f t="shared" ca="1" si="103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9"/>
        <v>9.561328077312907E-3</v>
      </c>
      <c r="I96" s="112">
        <f t="shared" ca="1" si="89"/>
        <v>1.9122656154625814E-2</v>
      </c>
      <c r="J96" s="112">
        <f t="shared" ca="1" si="89"/>
        <v>2.8683984231938721E-2</v>
      </c>
      <c r="K96" s="112">
        <f t="shared" ca="1" si="89"/>
        <v>3.8245312309251628E-2</v>
      </c>
      <c r="L96" s="112">
        <f t="shared" ca="1" si="89"/>
        <v>4.7806640386564535E-2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5.7367968463877442E-2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0.13513737545275115</v>
      </c>
      <c r="E97" s="114">
        <f t="shared" ref="E97:F97" ca="1" si="104">D97-(D97-$G97)/($G$1-D$1)</f>
        <v>9.0091583635167422E-2</v>
      </c>
      <c r="F97" s="114">
        <f t="shared" ca="1" si="104"/>
        <v>4.5045791817583711E-2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9"/>
        <v>1.2952939704702068E-2</v>
      </c>
      <c r="I97" s="112">
        <f t="shared" ca="1" si="89"/>
        <v>2.5905879409404132E-2</v>
      </c>
      <c r="J97" s="112">
        <f t="shared" ca="1" si="89"/>
        <v>3.8858819114106199E-2</v>
      </c>
      <c r="K97" s="112">
        <f t="shared" ca="1" si="89"/>
        <v>5.1811758818808271E-2</v>
      </c>
      <c r="L97" s="112">
        <f t="shared" ca="1" si="89"/>
        <v>6.4764698523510342E-2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7.7717638228212399E-2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5.9166144371738019E-2</v>
      </c>
      <c r="D98" s="114">
        <f ca="1">MAX(0,IFERROR(VLOOKUP(MID(CELL("filename",$A$1),FIND("]",CELL("filename",$A$1))+1,255)&amp;$A98,_datainput!$A$1:$AE$345,4+D$1-1990,FALSE),0))</f>
        <v>6.3544339053792406E-2</v>
      </c>
      <c r="E98" s="114">
        <f t="shared" ref="E98:F98" ca="1" si="105">D98-(D98-$G98)/($G$1-D$1)</f>
        <v>5.5786238985256684E-2</v>
      </c>
      <c r="F98" s="114">
        <f t="shared" ca="1" si="105"/>
        <v>4.8028138916720961E-2</v>
      </c>
      <c r="G98" s="111">
        <f ca="1">INDEX(OFFSET(_summary!$T$26,0,MATCH(MID(CELL("filename",$A$1),FIND("]",CELL("filename",$A$1))+1,255),_summary!$U$25:$AI$25,0),140,1),MATCH($A98,_summary!$U$26:$U$54,0))</f>
        <v>4.0270038848185238E-2</v>
      </c>
      <c r="H98" s="112">
        <f t="shared" ca="1" si="89"/>
        <v>8.0074063858292299E-2</v>
      </c>
      <c r="I98" s="112">
        <f t="shared" ca="1" si="89"/>
        <v>0.11987808886839935</v>
      </c>
      <c r="J98" s="112">
        <f t="shared" ca="1" si="89"/>
        <v>0.15968211387850639</v>
      </c>
      <c r="K98" s="112">
        <f t="shared" ca="1" si="89"/>
        <v>0.19948613888861344</v>
      </c>
      <c r="L98" s="112">
        <f t="shared" ca="1" si="89"/>
        <v>0.23929016389872051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0.27909418890882759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1.9450163198888457E-2</v>
      </c>
      <c r="E99" s="114">
        <f t="shared" ref="E99:F99" ca="1" si="106">D99-(D99-$G99)/($G$1-D$1)</f>
        <v>1.2966775465925638E-2</v>
      </c>
      <c r="F99" s="114">
        <f t="shared" ca="1" si="106"/>
        <v>6.4833877329628191E-3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7">G99-5*(G99-$M99)/($M$1-G$1)</f>
        <v>5.6727581644469526E-2</v>
      </c>
      <c r="I99" s="112">
        <f t="shared" ca="1" si="107"/>
        <v>0.11345516328893906</v>
      </c>
      <c r="J99" s="112">
        <f t="shared" ca="1" si="107"/>
        <v>0.17018274493340857</v>
      </c>
      <c r="K99" s="112">
        <f t="shared" ca="1" si="107"/>
        <v>0.2269103265778781</v>
      </c>
      <c r="L99" s="112">
        <f t="shared" ca="1" si="107"/>
        <v>0.28363790822234763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0.34036548986681714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1.8807602209518832E-2</v>
      </c>
      <c r="E100" s="114">
        <f t="shared" ref="E100:F100" ca="1" si="108">D100-(D100-$G100)/($G$1-D$1)</f>
        <v>1.2538401473012554E-2</v>
      </c>
      <c r="F100" s="114">
        <f t="shared" ca="1" si="108"/>
        <v>6.2692007365062769E-3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7"/>
        <v>3.8871236617354657E-2</v>
      </c>
      <c r="I100" s="112">
        <f t="shared" ca="1" si="107"/>
        <v>7.7742473234709314E-2</v>
      </c>
      <c r="J100" s="112">
        <f t="shared" ca="1" si="107"/>
        <v>0.11661370985206396</v>
      </c>
      <c r="K100" s="112">
        <f t="shared" ca="1" si="107"/>
        <v>0.15548494646941863</v>
      </c>
      <c r="L100" s="112">
        <f t="shared" ca="1" si="107"/>
        <v>0.19435618308677327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0.23322741970412791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1.561733255608092E-3</v>
      </c>
      <c r="E101" s="114">
        <f t="shared" ref="E101:F101" ca="1" si="109">D101-(D101-$G101)/($G$1-D$1)</f>
        <v>1.041155503738728E-3</v>
      </c>
      <c r="F101" s="114">
        <f t="shared" ca="1" si="109"/>
        <v>5.2057775186936401E-4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7"/>
        <v>3.6425132406855007E-2</v>
      </c>
      <c r="I101" s="112">
        <f t="shared" ca="1" si="107"/>
        <v>7.2850264813710014E-2</v>
      </c>
      <c r="J101" s="112">
        <f t="shared" ca="1" si="107"/>
        <v>0.10927539722056502</v>
      </c>
      <c r="K101" s="112">
        <f t="shared" ca="1" si="107"/>
        <v>0.14570052962742003</v>
      </c>
      <c r="L101" s="112">
        <f t="shared" ca="1" si="107"/>
        <v>0.18212566203427505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0.21855079444113004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10">D102-(D102-$G102)/($G$1-D$1)</f>
        <v>0</v>
      </c>
      <c r="F102" s="114">
        <f t="shared" ca="1" si="110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7"/>
        <v>6.5069468851837647E-2</v>
      </c>
      <c r="I102" s="112">
        <f t="shared" ca="1" si="107"/>
        <v>0.13013893770367529</v>
      </c>
      <c r="J102" s="112">
        <f t="shared" ca="1" si="107"/>
        <v>0.19520840655551294</v>
      </c>
      <c r="K102" s="112">
        <f t="shared" ca="1" si="107"/>
        <v>0.26027787540735059</v>
      </c>
      <c r="L102" s="112">
        <f t="shared" ca="1" si="107"/>
        <v>0.32534734425918821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0.39041681311102588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3.5679822756398806E-3</v>
      </c>
      <c r="E103" s="114">
        <f t="shared" ref="E103:F103" ca="1" si="111">D103-(D103-$G103)/($G$1-D$1)</f>
        <v>2.3786548504265868E-3</v>
      </c>
      <c r="F103" s="114">
        <f t="shared" ca="1" si="111"/>
        <v>1.1893274252132934E-3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5.0659092042904433E-2</v>
      </c>
      <c r="I103" s="112">
        <f t="shared" ca="1" si="107"/>
        <v>0.10131818408580887</v>
      </c>
      <c r="J103" s="112">
        <f t="shared" ca="1" si="107"/>
        <v>0.15197727612871331</v>
      </c>
      <c r="K103" s="112">
        <f t="shared" ca="1" si="107"/>
        <v>0.20263636817161773</v>
      </c>
      <c r="L103" s="112">
        <f t="shared" ca="1" si="107"/>
        <v>0.25329546021452215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0.30395455225742662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2">D104-(D104-$G104)/($G$1-D$1)</f>
        <v>0</v>
      </c>
      <c r="F104" s="114">
        <f t="shared" ca="1" si="112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7"/>
        <v>1.3638729815356668E-2</v>
      </c>
      <c r="I104" s="112">
        <f t="shared" ca="1" si="107"/>
        <v>2.7277459630713333E-2</v>
      </c>
      <c r="J104" s="112">
        <f t="shared" ca="1" si="107"/>
        <v>4.0916189446070006E-2</v>
      </c>
      <c r="K104" s="112">
        <f t="shared" ca="1" si="107"/>
        <v>5.4554919261426672E-2</v>
      </c>
      <c r="L104" s="112">
        <f t="shared" ca="1" si="107"/>
        <v>6.8193649076783339E-2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8.1832378892140012E-2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3">D105-(D105-$G105)/($G$1-D$1)</f>
        <v>0</v>
      </c>
      <c r="F105" s="114">
        <f t="shared" ca="1" si="113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7"/>
        <v>1.8009842454509793E-2</v>
      </c>
      <c r="I105" s="112">
        <f t="shared" ca="1" si="107"/>
        <v>3.6019684909019578E-2</v>
      </c>
      <c r="J105" s="112">
        <f t="shared" ca="1" si="107"/>
        <v>5.4029527363529367E-2</v>
      </c>
      <c r="K105" s="112">
        <f t="shared" ca="1" si="107"/>
        <v>7.2039369818039156E-2</v>
      </c>
      <c r="L105" s="112">
        <f t="shared" ca="1" si="107"/>
        <v>9.0049212272548945E-2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0.10805905472705873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6.7865780713045826E-3</v>
      </c>
      <c r="D106" s="114">
        <f ca="1">MAX(0,IFERROR(VLOOKUP(MID(CELL("filename",$A$1),FIND("]",CELL("filename",$A$1))+1,255)&amp;$A106,_datainput!$A$1:$AE$345,4+D$1-1990,FALSE),0))</f>
        <v>7.763304007474347E-3</v>
      </c>
      <c r="E106" s="114">
        <f t="shared" ref="E106:F106" ca="1" si="114">D106-(D106-$G106)/($G$1-D$1)</f>
        <v>6.2709607237095644E-3</v>
      </c>
      <c r="F106" s="114">
        <f t="shared" ca="1" si="114"/>
        <v>4.7786174399447809E-3</v>
      </c>
      <c r="G106" s="111">
        <f ca="1">INDEX(OFFSET(_summary!$T$26,0,MATCH(MID(CELL("filename",$A$1),FIND("]",CELL("filename",$A$1))+1,255),_summary!$U$25:$AI$25,0),140,1),MATCH($A106,_summary!$U$26:$U$54,0))</f>
        <v>3.2862741561799982E-3</v>
      </c>
      <c r="H106" s="112">
        <f t="shared" ca="1" si="107"/>
        <v>6.6262024302897848E-2</v>
      </c>
      <c r="I106" s="112">
        <f t="shared" ca="1" si="107"/>
        <v>0.12923777444961571</v>
      </c>
      <c r="J106" s="112">
        <f t="shared" ca="1" si="107"/>
        <v>0.19221352459633353</v>
      </c>
      <c r="K106" s="112">
        <f t="shared" ca="1" si="107"/>
        <v>0.25518927474305136</v>
      </c>
      <c r="L106" s="112">
        <f t="shared" ca="1" si="107"/>
        <v>0.31816502488976917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0.38114077503648702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0.18577572210648938</v>
      </c>
      <c r="E107" s="114">
        <f t="shared" ref="E107:F107" ca="1" si="115">D107-(D107-$G107)/($G$1-D$1)</f>
        <v>0.12385048140432625</v>
      </c>
      <c r="F107" s="114">
        <f t="shared" ca="1" si="115"/>
        <v>6.1925240702163126E-2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4.5518165187073814E-2</v>
      </c>
      <c r="I107" s="112">
        <f t="shared" ca="1" si="107"/>
        <v>9.1036330374147628E-2</v>
      </c>
      <c r="J107" s="112">
        <f t="shared" ca="1" si="107"/>
        <v>0.13655449556122143</v>
      </c>
      <c r="K107" s="112">
        <f t="shared" ca="1" si="107"/>
        <v>0.18207266074829526</v>
      </c>
      <c r="L107" s="112">
        <f t="shared" ca="1" si="107"/>
        <v>0.22759082593536906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0.27310899112244286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5.8843513740257283E-3</v>
      </c>
      <c r="D108" s="114">
        <f ca="1">MAX(0,IFERROR(VLOOKUP(MID(CELL("filename",$A$1),FIND("]",CELL("filename",$A$1))+1,255)&amp;$A108,_datainput!$A$1:$AE$345,4+D$1-1990,FALSE),0))</f>
        <v>7.5150478480322724E-3</v>
      </c>
      <c r="E108" s="114">
        <f t="shared" ref="E108:F108" ca="1" si="116">D108-(D108-$G108)/($G$1-D$1)</f>
        <v>6.0422070220005264E-3</v>
      </c>
      <c r="F108" s="114">
        <f t="shared" ca="1" si="116"/>
        <v>4.5693661959687795E-3</v>
      </c>
      <c r="G108" s="111">
        <f ca="1">INDEX(OFFSET(_summary!$T$26,0,MATCH(MID(CELL("filename",$A$1),FIND("]",CELL("filename",$A$1))+1,255),_summary!$U$25:$AI$25,0),140,1),MATCH($A108,_summary!$U$26:$U$54,0))</f>
        <v>3.0965253699370334E-3</v>
      </c>
      <c r="H108" s="112">
        <f t="shared" ca="1" si="107"/>
        <v>6.7463851617113171E-2</v>
      </c>
      <c r="I108" s="112">
        <f t="shared" ca="1" si="107"/>
        <v>0.13183117786428933</v>
      </c>
      <c r="J108" s="112">
        <f t="shared" ca="1" si="107"/>
        <v>0.19619850411146544</v>
      </c>
      <c r="K108" s="112">
        <f t="shared" ca="1" si="107"/>
        <v>0.26056583035864156</v>
      </c>
      <c r="L108" s="112">
        <f t="shared" ca="1" si="107"/>
        <v>0.32493315660581767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0.38930048285299385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2.5468062006443661E-3</v>
      </c>
      <c r="D109" s="114">
        <f ca="1">MAX(0,IFERROR(VLOOKUP(MID(CELL("filename",$A$1),FIND("]",CELL("filename",$A$1))+1,255)&amp;$A109,_datainput!$A$1:$AE$345,4+D$1-1990,FALSE),0))</f>
        <v>2.7033637982597741E-3</v>
      </c>
      <c r="E109" s="114">
        <f t="shared" ref="E109:F109" ca="1" si="117">D109-(D109-$G109)/($G$1-D$1)</f>
        <v>2.4334779693288085E-3</v>
      </c>
      <c r="F109" s="114">
        <f t="shared" ca="1" si="117"/>
        <v>2.1635921403978433E-3</v>
      </c>
      <c r="G109" s="111">
        <f ca="1">INDEX(OFFSET(_summary!$T$26,0,MATCH(MID(CELL("filename",$A$1),FIND("]",CELL("filename",$A$1))+1,255),_summary!$U$25:$AI$25,0),140,1),MATCH($A109,_summary!$U$26:$U$54,0))</f>
        <v>1.8937063114668777E-3</v>
      </c>
      <c r="H109" s="112">
        <f t="shared" ca="1" si="107"/>
        <v>5.6157318616686554E-2</v>
      </c>
      <c r="I109" s="112">
        <f t="shared" ca="1" si="107"/>
        <v>0.11042093092190625</v>
      </c>
      <c r="J109" s="112">
        <f t="shared" ca="1" si="107"/>
        <v>0.16468454322712595</v>
      </c>
      <c r="K109" s="112">
        <f t="shared" ca="1" si="107"/>
        <v>0.21894815553234562</v>
      </c>
      <c r="L109" s="112">
        <f t="shared" ca="1" si="107"/>
        <v>0.27321176783756529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0.32747538014278499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1.6230225260190377E-2</v>
      </c>
      <c r="I110" s="112">
        <f t="shared" ca="1" si="107"/>
        <v>3.2460450520380754E-2</v>
      </c>
      <c r="J110" s="112">
        <f t="shared" ca="1" si="107"/>
        <v>4.8690675780571131E-2</v>
      </c>
      <c r="K110" s="112">
        <f t="shared" ca="1" si="107"/>
        <v>6.4920901040761508E-2</v>
      </c>
      <c r="L110" s="112">
        <f t="shared" ca="1" si="107"/>
        <v>8.1151126300951892E-2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9.7381351561142263E-2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2.9850004373246107E-2</v>
      </c>
      <c r="I111" s="112">
        <f t="shared" ca="1" si="107"/>
        <v>5.9700008746492214E-2</v>
      </c>
      <c r="J111" s="112">
        <f t="shared" ca="1" si="107"/>
        <v>8.9550013119738314E-2</v>
      </c>
      <c r="K111" s="112">
        <f t="shared" ca="1" si="107"/>
        <v>0.11940001749298443</v>
      </c>
      <c r="L111" s="112">
        <f t="shared" ca="1" si="107"/>
        <v>0.14925002186623054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0.17910002623947666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6.254588287347515E-2</v>
      </c>
      <c r="I112" s="112">
        <f t="shared" ca="1" si="107"/>
        <v>0.1250917657469503</v>
      </c>
      <c r="J112" s="112">
        <f t="shared" ca="1" si="107"/>
        <v>0.18763764862042545</v>
      </c>
      <c r="K112" s="112">
        <f t="shared" ca="1" si="107"/>
        <v>0.2501835314939006</v>
      </c>
      <c r="L112" s="112">
        <f t="shared" ca="1" si="107"/>
        <v>0.31272941436737578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0.3752752972408509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1">D113-(D113-$G113)/($G$1-D$1)</f>
        <v>0</v>
      </c>
      <c r="F113" s="114">
        <f t="shared" ca="1" si="121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7"/>
        <v>2.1534165888827325E-2</v>
      </c>
      <c r="I113" s="112">
        <f t="shared" ca="1" si="107"/>
        <v>4.306833177765465E-2</v>
      </c>
      <c r="J113" s="112">
        <f t="shared" ca="1" si="107"/>
        <v>6.4602497666481976E-2</v>
      </c>
      <c r="K113" s="112">
        <f t="shared" ca="1" si="107"/>
        <v>8.6136663555309301E-2</v>
      </c>
      <c r="L113" s="112">
        <f t="shared" ca="1" si="107"/>
        <v>0.10767082944413663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0.12920499533296395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1.102277224290573E-2</v>
      </c>
      <c r="D114" s="114">
        <f ca="1">MAX(0,IFERROR(VLOOKUP(MID(CELL("filename",$A$1),FIND("]",CELL("filename",$A$1))+1,255)&amp;$A114,_datainput!$A$1:$AE$345,4+D$1-1990,FALSE),0))</f>
        <v>1.2847814752440519E-2</v>
      </c>
      <c r="E114" s="114">
        <f t="shared" ref="E114:F114" ca="1" si="122">D114-(D114-$G114)/($G$1-D$1)</f>
        <v>8.5652098349603446E-3</v>
      </c>
      <c r="F114" s="114">
        <f t="shared" ca="1" si="122"/>
        <v>4.2826049174801723E-3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7"/>
        <v>3.7910834760829987E-2</v>
      </c>
      <c r="I114" s="112">
        <f t="shared" ca="1" si="107"/>
        <v>7.5821669521659973E-2</v>
      </c>
      <c r="J114" s="112">
        <f t="shared" ca="1" si="107"/>
        <v>0.11373250428248996</v>
      </c>
      <c r="K114" s="112">
        <f t="shared" ca="1" si="107"/>
        <v>0.15164333904331995</v>
      </c>
      <c r="L114" s="112">
        <f t="shared" ca="1" si="107"/>
        <v>0.18955417380414993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0.22746500856497992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1.8379793778560806E-3</v>
      </c>
      <c r="I115" s="112">
        <f t="shared" ca="1" si="124"/>
        <v>3.6759587557121613E-3</v>
      </c>
      <c r="J115" s="112">
        <f t="shared" ca="1" si="124"/>
        <v>5.5139381335682419E-3</v>
      </c>
      <c r="K115" s="112">
        <f t="shared" ca="1" si="124"/>
        <v>7.3519175114243225E-3</v>
      </c>
      <c r="L115" s="112">
        <f t="shared" ca="1" si="124"/>
        <v>9.1898968892804023E-3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1.1027876267136484E-2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7.0376994861129265E-3</v>
      </c>
      <c r="F116" s="114">
        <f t="shared" ca="1" si="125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4"/>
        <v>7.4950048213552223E-2</v>
      </c>
      <c r="I116" s="112">
        <f t="shared" ca="1" si="124"/>
        <v>0.12878699796876564</v>
      </c>
      <c r="J116" s="112">
        <f t="shared" ca="1" si="124"/>
        <v>0.18262394772397905</v>
      </c>
      <c r="K116" s="112">
        <f t="shared" ca="1" si="124"/>
        <v>0.23646089747919249</v>
      </c>
      <c r="L116" s="112">
        <f t="shared" ca="1" si="124"/>
        <v>0.29029784723440594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0.34413479698961935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5.382670117874453E-4</v>
      </c>
      <c r="F117" s="114">
        <f t="shared" ca="1" si="126"/>
        <v>1.0765340235748904E-3</v>
      </c>
      <c r="G117" s="111">
        <f ca="1">INDEX(OFFSET(_summary!$T$26,0,MATCH(MID(CELL("filename",$A$1),FIND("]",CELL("filename",$A$1))+1,255),_summary!$U$25:$AI$25,0),140,1),MATCH($A117,_summary!$U$26:$U$54,0))</f>
        <v>1.6148010353623358E-3</v>
      </c>
      <c r="H117" s="112">
        <f t="shared" ca="1" si="124"/>
        <v>6.1138429767374894E-2</v>
      </c>
      <c r="I117" s="112">
        <f t="shared" ca="1" si="124"/>
        <v>0.12066205849938746</v>
      </c>
      <c r="J117" s="112">
        <f t="shared" ca="1" si="124"/>
        <v>0.18018568723139999</v>
      </c>
      <c r="K117" s="112">
        <f t="shared" ca="1" si="124"/>
        <v>0.23970931596341255</v>
      </c>
      <c r="L117" s="112">
        <f t="shared" ca="1" si="124"/>
        <v>0.29923294469542511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0.35875657342743766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1.9389874589112354E-4</v>
      </c>
      <c r="I2" s="112">
        <f ca="1">H2-5*(H2-$M2)/($M$1-H$1)</f>
        <v>3.8779749178224709E-4</v>
      </c>
      <c r="J2" s="112">
        <f ca="1">I2-5*(I2-$M2)/($M$1-I$1)</f>
        <v>5.816962376733706E-4</v>
      </c>
      <c r="K2" s="112">
        <f ca="1">J2-5*(J2-$M2)/($M$1-J$1)</f>
        <v>7.7559498356449417E-4</v>
      </c>
      <c r="L2" s="112">
        <f ca="1">K2-5*(K2-$M2)/($M$1-K$1)</f>
        <v>9.6949372945561775E-4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1.1633924753467412E-3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3.3333937711022064E-4</v>
      </c>
      <c r="I3" s="112">
        <f t="shared" ca="1" si="1"/>
        <v>6.6667875422044129E-4</v>
      </c>
      <c r="J3" s="112">
        <f t="shared" ca="1" si="1"/>
        <v>1.0000181313306619E-3</v>
      </c>
      <c r="K3" s="112">
        <f t="shared" ca="1" si="1"/>
        <v>1.3333575084408826E-3</v>
      </c>
      <c r="L3" s="112">
        <f t="shared" ca="1" si="1"/>
        <v>1.6666968855511032E-3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2.0000362626613239E-3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2.7097546143191119E-4</v>
      </c>
      <c r="I4" s="112">
        <f t="shared" ca="1" si="1"/>
        <v>5.4195092286382228E-4</v>
      </c>
      <c r="J4" s="112">
        <f t="shared" ca="1" si="1"/>
        <v>8.1292638429573353E-4</v>
      </c>
      <c r="K4" s="112">
        <f t="shared" ca="1" si="1"/>
        <v>1.0839018457276448E-3</v>
      </c>
      <c r="L4" s="112">
        <f t="shared" ca="1" si="1"/>
        <v>1.354877307159556E-3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1.6258527685914671E-3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9.0997898152312488E-5</v>
      </c>
      <c r="I5" s="112">
        <f t="shared" ca="1" si="1"/>
        <v>1.8199579630462495E-4</v>
      </c>
      <c r="J5" s="112">
        <f t="shared" ca="1" si="1"/>
        <v>2.7299369445693745E-4</v>
      </c>
      <c r="K5" s="112">
        <f t="shared" ca="1" si="1"/>
        <v>3.6399159260924995E-4</v>
      </c>
      <c r="L5" s="112">
        <f t="shared" ca="1" si="1"/>
        <v>4.549894907615624E-4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5.459873889138749E-4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3.6424558440165301E-4</v>
      </c>
      <c r="I6" s="112">
        <f t="shared" ca="1" si="1"/>
        <v>7.2849116880330602E-4</v>
      </c>
      <c r="J6" s="112">
        <f t="shared" ca="1" si="1"/>
        <v>1.0927367532049591E-3</v>
      </c>
      <c r="K6" s="112">
        <f t="shared" ca="1" si="1"/>
        <v>1.456982337606612E-3</v>
      </c>
      <c r="L6" s="112">
        <f t="shared" ca="1" si="1"/>
        <v>1.8212279220082652E-3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2.1854735064099182E-3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4.026696597837015E-4</v>
      </c>
      <c r="I7" s="112">
        <f t="shared" ca="1" si="1"/>
        <v>8.05339319567403E-4</v>
      </c>
      <c r="J7" s="112">
        <f t="shared" ca="1" si="1"/>
        <v>1.2080089793511046E-3</v>
      </c>
      <c r="K7" s="112">
        <f t="shared" ca="1" si="1"/>
        <v>1.610678639134806E-3</v>
      </c>
      <c r="L7" s="112">
        <f t="shared" ca="1" si="1"/>
        <v>2.0133482989185074E-3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2.4160179587022091E-3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1.5282354336583408E-4</v>
      </c>
      <c r="I8" s="112">
        <f t="shared" ca="1" si="1"/>
        <v>3.0564708673166822E-4</v>
      </c>
      <c r="J8" s="112">
        <f t="shared" ca="1" si="1"/>
        <v>4.5847063009750227E-4</v>
      </c>
      <c r="K8" s="112">
        <f t="shared" ca="1" si="1"/>
        <v>6.1129417346333632E-4</v>
      </c>
      <c r="L8" s="112">
        <f t="shared" ca="1" si="1"/>
        <v>7.6411771682917038E-4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9.1694126019500454E-4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6.3735402961497936E-5</v>
      </c>
      <c r="I9" s="112">
        <f t="shared" ca="1" si="1"/>
        <v>1.2747080592299587E-4</v>
      </c>
      <c r="J9" s="112">
        <f t="shared" ca="1" si="1"/>
        <v>1.9120620888449379E-4</v>
      </c>
      <c r="K9" s="112">
        <f t="shared" ca="1" si="1"/>
        <v>2.5494161184599174E-4</v>
      </c>
      <c r="L9" s="112">
        <f t="shared" ca="1" si="1"/>
        <v>3.1867701480748966E-4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3.8241241776898759E-4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9.0355581946243295E-5</v>
      </c>
      <c r="I10" s="112">
        <f t="shared" ca="1" si="1"/>
        <v>1.8071116389248659E-4</v>
      </c>
      <c r="J10" s="112">
        <f t="shared" ca="1" si="1"/>
        <v>2.710667458387299E-4</v>
      </c>
      <c r="K10" s="112">
        <f t="shared" ca="1" si="1"/>
        <v>3.6142232778497318E-4</v>
      </c>
      <c r="L10" s="112">
        <f t="shared" ca="1" si="1"/>
        <v>4.5177790973121646E-4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5.421334916774598E-4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1.8629606645769137E-4</v>
      </c>
      <c r="I11" s="112">
        <f t="shared" ca="1" si="1"/>
        <v>3.7259213291538273E-4</v>
      </c>
      <c r="J11" s="112">
        <f t="shared" ca="1" si="1"/>
        <v>5.5888819937307415E-4</v>
      </c>
      <c r="K11" s="112">
        <f t="shared" ca="1" si="1"/>
        <v>7.4518426583076547E-4</v>
      </c>
      <c r="L11" s="112">
        <f t="shared" ca="1" si="1"/>
        <v>9.3148033228845689E-4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1.1177763987461483E-3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2.9532079536394778E-4</v>
      </c>
      <c r="I12" s="112">
        <f t="shared" ca="1" si="1"/>
        <v>5.9064159072789568E-4</v>
      </c>
      <c r="J12" s="112">
        <f t="shared" ca="1" si="1"/>
        <v>8.8596238609184351E-4</v>
      </c>
      <c r="K12" s="112">
        <f t="shared" ca="1" si="1"/>
        <v>1.1812831814557914E-3</v>
      </c>
      <c r="L12" s="112">
        <f t="shared" ca="1" si="1"/>
        <v>1.4766039768197392E-3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1.771924772183687E-3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2.5414783235381898E-4</v>
      </c>
      <c r="I13" s="112">
        <f t="shared" ca="1" si="1"/>
        <v>5.0829566470763786E-4</v>
      </c>
      <c r="J13" s="112">
        <f t="shared" ca="1" si="1"/>
        <v>7.624434970614569E-4</v>
      </c>
      <c r="K13" s="112">
        <f t="shared" ca="1" si="1"/>
        <v>1.0165913294152759E-3</v>
      </c>
      <c r="L13" s="112">
        <f t="shared" ca="1" si="1"/>
        <v>1.270739161769095E-3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1.5248869941229138E-3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1.6600914805387366E-4</v>
      </c>
      <c r="I14" s="112">
        <f t="shared" ca="1" si="1"/>
        <v>3.3201829610774732E-4</v>
      </c>
      <c r="J14" s="112">
        <f t="shared" ca="1" si="1"/>
        <v>4.9802744416162096E-4</v>
      </c>
      <c r="K14" s="112">
        <f t="shared" ca="1" si="1"/>
        <v>6.6403659221549464E-4</v>
      </c>
      <c r="L14" s="112">
        <f t="shared" ca="1" si="1"/>
        <v>8.3004574026936833E-4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9.9605488832324191E-4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6.2860767927671397E-4</v>
      </c>
      <c r="I15" s="112">
        <f t="shared" ca="1" si="1"/>
        <v>1.2572153585534279E-3</v>
      </c>
      <c r="J15" s="112">
        <f t="shared" ca="1" si="1"/>
        <v>1.8858230378301418E-3</v>
      </c>
      <c r="K15" s="112">
        <f t="shared" ca="1" si="1"/>
        <v>2.5144307171068559E-3</v>
      </c>
      <c r="L15" s="112">
        <f t="shared" ca="1" si="1"/>
        <v>3.14303839638357E-3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3.7716460756602836E-3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1.9260582835212923E-4</v>
      </c>
      <c r="I16" s="112">
        <f t="shared" ca="1" si="1"/>
        <v>3.8521165670425841E-4</v>
      </c>
      <c r="J16" s="112">
        <f t="shared" ca="1" si="1"/>
        <v>5.7781748505638763E-4</v>
      </c>
      <c r="K16" s="112">
        <f t="shared" ca="1" si="1"/>
        <v>7.7042331340851692E-4</v>
      </c>
      <c r="L16" s="112">
        <f t="shared" ca="1" si="1"/>
        <v>9.6302914176064609E-4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1.1556349701127753E-3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8.0699423281978947E-5</v>
      </c>
      <c r="I17" s="112">
        <f t="shared" ca="1" si="1"/>
        <v>1.6139884656395789E-4</v>
      </c>
      <c r="J17" s="112">
        <f t="shared" ca="1" si="1"/>
        <v>2.4209826984593683E-4</v>
      </c>
      <c r="K17" s="112">
        <f t="shared" ca="1" si="1"/>
        <v>3.2279769312791579E-4</v>
      </c>
      <c r="L17" s="112">
        <f t="shared" ca="1" si="1"/>
        <v>4.0349711640989469E-4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4.8419653969187365E-4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1.8332874684204078E-4</v>
      </c>
      <c r="I18" s="112">
        <f t="shared" ca="1" si="1"/>
        <v>3.6665749368408162E-4</v>
      </c>
      <c r="J18" s="112">
        <f t="shared" ca="1" si="1"/>
        <v>5.4998624052612238E-4</v>
      </c>
      <c r="K18" s="112">
        <f t="shared" ca="1" si="1"/>
        <v>7.3331498736816313E-4</v>
      </c>
      <c r="L18" s="112">
        <f t="shared" ca="1" si="1"/>
        <v>9.1664373421020389E-4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1.0999724810522448E-3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3.2767893813784554E-4</v>
      </c>
      <c r="I19" s="112">
        <f t="shared" ca="1" si="18"/>
        <v>6.5535787627569119E-4</v>
      </c>
      <c r="J19" s="112">
        <f t="shared" ca="1" si="18"/>
        <v>9.8303681441353668E-4</v>
      </c>
      <c r="K19" s="112">
        <f t="shared" ca="1" si="18"/>
        <v>1.3107157525513822E-3</v>
      </c>
      <c r="L19" s="112">
        <f t="shared" ca="1" si="18"/>
        <v>1.6383946906892276E-3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1.9660736288270734E-3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1.8143627602209823E-4</v>
      </c>
      <c r="I20" s="112">
        <f t="shared" ca="1" si="18"/>
        <v>3.6287255204419647E-4</v>
      </c>
      <c r="J20" s="112">
        <f t="shared" ca="1" si="18"/>
        <v>5.4430882806629475E-4</v>
      </c>
      <c r="K20" s="112">
        <f t="shared" ca="1" si="18"/>
        <v>7.2574510408839293E-4</v>
      </c>
      <c r="L20" s="112">
        <f t="shared" ca="1" si="18"/>
        <v>9.0718138011049122E-4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1.0886176561325895E-3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2.2640686690662273E-4</v>
      </c>
      <c r="I21" s="112">
        <f t="shared" ca="1" si="18"/>
        <v>4.5281373381324545E-4</v>
      </c>
      <c r="J21" s="112">
        <f t="shared" ca="1" si="18"/>
        <v>6.7922060071986818E-4</v>
      </c>
      <c r="K21" s="112">
        <f t="shared" ca="1" si="18"/>
        <v>9.0562746762649091E-4</v>
      </c>
      <c r="L21" s="112">
        <f t="shared" ca="1" si="18"/>
        <v>1.1320343345331135E-3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1.3584412014397364E-3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8.3688871168019236E-4</v>
      </c>
      <c r="I22" s="112">
        <f t="shared" ca="1" si="18"/>
        <v>1.6737774233603845E-3</v>
      </c>
      <c r="J22" s="112">
        <f t="shared" ca="1" si="18"/>
        <v>2.5106661350405768E-3</v>
      </c>
      <c r="K22" s="112">
        <f t="shared" ca="1" si="18"/>
        <v>3.347554846720769E-3</v>
      </c>
      <c r="L22" s="112">
        <f t="shared" ca="1" si="18"/>
        <v>4.1844435584009613E-3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5.0213322700811535E-3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7.1293478755219967E-5</v>
      </c>
      <c r="I23" s="112">
        <f t="shared" ca="1" si="18"/>
        <v>1.4258695751043993E-4</v>
      </c>
      <c r="J23" s="112">
        <f t="shared" ca="1" si="18"/>
        <v>2.1388043626565989E-4</v>
      </c>
      <c r="K23" s="112">
        <f t="shared" ca="1" si="18"/>
        <v>2.8517391502087987E-4</v>
      </c>
      <c r="L23" s="112">
        <f t="shared" ca="1" si="18"/>
        <v>3.564673937760998E-4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4.2776087253131978E-4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1.1198914559476468E-4</v>
      </c>
      <c r="I24" s="112">
        <f t="shared" ca="1" si="18"/>
        <v>2.2397829118952936E-4</v>
      </c>
      <c r="J24" s="112">
        <f t="shared" ca="1" si="18"/>
        <v>3.3596743678429401E-4</v>
      </c>
      <c r="K24" s="112">
        <f t="shared" ca="1" si="18"/>
        <v>4.4795658237905872E-4</v>
      </c>
      <c r="L24" s="112">
        <f t="shared" ca="1" si="18"/>
        <v>5.5994572797382343E-4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6.7193487356858813E-4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2.5295163685380646E-4</v>
      </c>
      <c r="I25" s="112">
        <f t="shared" ca="1" si="18"/>
        <v>5.0590327370761304E-4</v>
      </c>
      <c r="J25" s="112">
        <f t="shared" ca="1" si="18"/>
        <v>7.5885491056141945E-4</v>
      </c>
      <c r="K25" s="112">
        <f t="shared" ca="1" si="18"/>
        <v>1.0118065474152259E-3</v>
      </c>
      <c r="L25" s="112">
        <f t="shared" ca="1" si="18"/>
        <v>1.2647581842690323E-3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1.5177098211228389E-3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1.2007791756742494E-4</v>
      </c>
      <c r="I26" s="112">
        <f t="shared" ca="1" si="18"/>
        <v>2.4015583513484987E-4</v>
      </c>
      <c r="J26" s="112">
        <f t="shared" ca="1" si="18"/>
        <v>3.6023375270227481E-4</v>
      </c>
      <c r="K26" s="112">
        <f t="shared" ca="1" si="18"/>
        <v>4.8031167026969974E-4</v>
      </c>
      <c r="L26" s="112">
        <f t="shared" ca="1" si="18"/>
        <v>6.0038958783712468E-4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7.2046750540454962E-4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1.9339709645654514E-4</v>
      </c>
      <c r="I27" s="112">
        <f t="shared" ca="1" si="18"/>
        <v>3.8679419291309032E-4</v>
      </c>
      <c r="J27" s="112">
        <f t="shared" ca="1" si="18"/>
        <v>5.8019128936963543E-4</v>
      </c>
      <c r="K27" s="112">
        <f t="shared" ca="1" si="18"/>
        <v>7.7358838582618054E-4</v>
      </c>
      <c r="L27" s="112">
        <f t="shared" ca="1" si="18"/>
        <v>9.6698548228272576E-4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1.1603825787392709E-3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1.0036707521138866E-5</v>
      </c>
      <c r="I28" s="112">
        <f t="shared" ca="1" si="18"/>
        <v>2.0073415042277733E-5</v>
      </c>
      <c r="J28" s="112">
        <f t="shared" ca="1" si="18"/>
        <v>3.0110122563416601E-5</v>
      </c>
      <c r="K28" s="112">
        <f t="shared" ca="1" si="18"/>
        <v>4.0146830084555466E-5</v>
      </c>
      <c r="L28" s="112">
        <f t="shared" ca="1" si="18"/>
        <v>5.0183537605694334E-5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6.0220245126833202E-5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8">D29-(D29-$G29)/($G$1-D$1)</f>
        <v>7.0376994861129265E-3</v>
      </c>
      <c r="F29" s="114">
        <f t="shared" ca="1" si="28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8"/>
        <v>2.1428625978468323E-2</v>
      </c>
      <c r="I29" s="112">
        <f t="shared" ca="1" si="18"/>
        <v>2.1744153498597867E-2</v>
      </c>
      <c r="J29" s="112">
        <f t="shared" ca="1" si="18"/>
        <v>2.2059681018727406E-2</v>
      </c>
      <c r="K29" s="112">
        <f t="shared" ca="1" si="18"/>
        <v>2.2375208538856949E-2</v>
      </c>
      <c r="L29" s="112">
        <f t="shared" ca="1" si="18"/>
        <v>2.2690736058986492E-2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2.3006263579116032E-2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29">D30-(D30-$G30)/($G$1-D$1)</f>
        <v>0</v>
      </c>
      <c r="F30" s="114">
        <f t="shared" ca="1" si="29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8"/>
        <v>2.5401001200045048E-4</v>
      </c>
      <c r="I30" s="112">
        <f t="shared" ca="1" si="18"/>
        <v>5.0802002400090096E-4</v>
      </c>
      <c r="J30" s="112">
        <f t="shared" ca="1" si="18"/>
        <v>7.6203003600135144E-4</v>
      </c>
      <c r="K30" s="112">
        <f t="shared" ca="1" si="18"/>
        <v>1.0160400480018019E-3</v>
      </c>
      <c r="L30" s="112">
        <f t="shared" ca="1" si="18"/>
        <v>1.2700500600022523E-3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1.5240600720027029E-3</v>
      </c>
    </row>
    <row r="31" spans="1:13" x14ac:dyDescent="0.3">
      <c r="A31" t="s">
        <v>12</v>
      </c>
      <c r="B31">
        <f t="shared" ref="B31:B62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2.6273321207806316E-3</v>
      </c>
      <c r="I31" s="112">
        <f t="shared" ca="1" si="18"/>
        <v>5.2546642415612632E-3</v>
      </c>
      <c r="J31" s="112">
        <f t="shared" ca="1" si="18"/>
        <v>7.8819963623418948E-3</v>
      </c>
      <c r="K31" s="112">
        <f t="shared" ca="1" si="18"/>
        <v>1.0509328483122526E-2</v>
      </c>
      <c r="L31" s="112">
        <f t="shared" ca="1" si="18"/>
        <v>1.3136660603903158E-2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1.576399272468379E-2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2">D32-(D32-$G32)/($G$1-D$1)</f>
        <v>0</v>
      </c>
      <c r="F32" s="114">
        <f t="shared" ca="1" si="32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4.3681730869089665E-3</v>
      </c>
      <c r="I32" s="112">
        <f t="shared" ca="1" si="18"/>
        <v>8.736346173817933E-3</v>
      </c>
      <c r="J32" s="112">
        <f t="shared" ca="1" si="18"/>
        <v>1.31045192607269E-2</v>
      </c>
      <c r="K32" s="112">
        <f t="shared" ca="1" si="18"/>
        <v>1.7472692347635866E-2</v>
      </c>
      <c r="L32" s="112">
        <f t="shared" ca="1" si="18"/>
        <v>2.1840865434544832E-2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2.6209038521453801E-2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1.5616537394419021E-3</v>
      </c>
      <c r="I33" s="112">
        <f t="shared" ca="1" si="18"/>
        <v>3.1233074788838038E-3</v>
      </c>
      <c r="J33" s="112">
        <f t="shared" ca="1" si="18"/>
        <v>4.6849612183257061E-3</v>
      </c>
      <c r="K33" s="112">
        <f t="shared" ca="1" si="18"/>
        <v>6.2466149577676084E-3</v>
      </c>
      <c r="L33" s="112">
        <f t="shared" ca="1" si="18"/>
        <v>7.8082686972095108E-3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9.3699224366514122E-3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1.4883779147257723E-3</v>
      </c>
      <c r="I34" s="112">
        <f t="shared" ca="1" si="18"/>
        <v>2.9767558294515445E-3</v>
      </c>
      <c r="J34" s="112">
        <f t="shared" ca="1" si="18"/>
        <v>4.4651337441773166E-3</v>
      </c>
      <c r="K34" s="112">
        <f t="shared" ca="1" si="18"/>
        <v>5.9535116589030891E-3</v>
      </c>
      <c r="L34" s="112">
        <f t="shared" ca="1" si="18"/>
        <v>7.4418895736288616E-3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8.9302674883546332E-3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3.9028639571921831E-3</v>
      </c>
      <c r="I35" s="112">
        <f t="shared" ca="1" si="36"/>
        <v>7.8057279143843653E-3</v>
      </c>
      <c r="J35" s="112">
        <f t="shared" ca="1" si="36"/>
        <v>1.1708591871576548E-2</v>
      </c>
      <c r="K35" s="112">
        <f t="shared" ca="1" si="36"/>
        <v>1.5611455828768731E-2</v>
      </c>
      <c r="L35" s="112">
        <f t="shared" ca="1" si="36"/>
        <v>1.9514319785960913E-2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2.3417183743153096E-2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3.4612718512979979E-3</v>
      </c>
      <c r="I36" s="112">
        <f t="shared" ca="1" si="36"/>
        <v>6.9225437025959959E-3</v>
      </c>
      <c r="J36" s="112">
        <f t="shared" ca="1" si="36"/>
        <v>1.0383815553893994E-2</v>
      </c>
      <c r="K36" s="112">
        <f t="shared" ca="1" si="36"/>
        <v>1.3845087405191992E-2</v>
      </c>
      <c r="L36" s="112">
        <f t="shared" ca="1" si="36"/>
        <v>1.7306359256489989E-2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2.0767631107787989E-2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2.2898410961704977E-3</v>
      </c>
      <c r="I37" s="112">
        <f t="shared" ca="1" si="36"/>
        <v>4.5796821923409954E-3</v>
      </c>
      <c r="J37" s="112">
        <f t="shared" ca="1" si="36"/>
        <v>6.8695232885114931E-3</v>
      </c>
      <c r="K37" s="112">
        <f t="shared" ca="1" si="36"/>
        <v>9.1593643846819908E-3</v>
      </c>
      <c r="L37" s="112">
        <f t="shared" ca="1" si="36"/>
        <v>1.1449205480852489E-2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1.3739046577022986E-2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7.3795853290092742E-4</v>
      </c>
      <c r="I38" s="112">
        <f t="shared" ca="1" si="36"/>
        <v>1.4759170658018551E-3</v>
      </c>
      <c r="J38" s="112">
        <f t="shared" ca="1" si="36"/>
        <v>2.2138755987027824E-3</v>
      </c>
      <c r="K38" s="112">
        <f t="shared" ca="1" si="36"/>
        <v>2.9518341316037097E-3</v>
      </c>
      <c r="L38" s="112">
        <f t="shared" ca="1" si="36"/>
        <v>3.689792664504637E-3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4.4277511974055647E-3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9.1552237116674057E-4</v>
      </c>
      <c r="I39" s="112">
        <f t="shared" ca="1" si="36"/>
        <v>1.8310447423334811E-3</v>
      </c>
      <c r="J39" s="112">
        <f t="shared" ca="1" si="36"/>
        <v>2.7465671135002215E-3</v>
      </c>
      <c r="K39" s="112">
        <f t="shared" ca="1" si="36"/>
        <v>3.6620894846669623E-3</v>
      </c>
      <c r="L39" s="112">
        <f t="shared" ca="1" si="36"/>
        <v>4.577611855833703E-3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5.4931342270004438E-3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2.7979999522663355E-3</v>
      </c>
      <c r="I40" s="112">
        <f t="shared" ca="1" si="36"/>
        <v>5.5959999045326701E-3</v>
      </c>
      <c r="J40" s="112">
        <f t="shared" ca="1" si="36"/>
        <v>8.393999856799006E-3</v>
      </c>
      <c r="K40" s="112">
        <f t="shared" ca="1" si="36"/>
        <v>1.1191999809065342E-2</v>
      </c>
      <c r="L40" s="112">
        <f t="shared" ca="1" si="36"/>
        <v>1.3989999761331678E-2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1.6787999713598012E-2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4.0282239711428528E-3</v>
      </c>
      <c r="I41" s="112">
        <f t="shared" ca="1" si="36"/>
        <v>8.0564479422857056E-3</v>
      </c>
      <c r="J41" s="112">
        <f t="shared" ca="1" si="36"/>
        <v>1.2084671913428558E-2</v>
      </c>
      <c r="K41" s="112">
        <f t="shared" ca="1" si="36"/>
        <v>1.6112895884571411E-2</v>
      </c>
      <c r="L41" s="112">
        <f t="shared" ca="1" si="36"/>
        <v>2.0141119855714262E-2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2.4169343826857117E-2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2.728537087670165E-3</v>
      </c>
      <c r="I42" s="112">
        <f t="shared" ca="1" si="36"/>
        <v>5.4570741753403292E-3</v>
      </c>
      <c r="J42" s="112">
        <f t="shared" ca="1" si="36"/>
        <v>8.1856112630104942E-3</v>
      </c>
      <c r="K42" s="112">
        <f t="shared" ca="1" si="36"/>
        <v>1.091414835068066E-2</v>
      </c>
      <c r="L42" s="112">
        <f t="shared" ca="1" si="36"/>
        <v>1.3642685438350824E-2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1.6371222526020988E-2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2.6477374379359326E-3</v>
      </c>
      <c r="I43" s="112">
        <f t="shared" ca="1" si="36"/>
        <v>5.2954748758718652E-3</v>
      </c>
      <c r="J43" s="112">
        <f t="shared" ca="1" si="36"/>
        <v>7.9432123138077973E-3</v>
      </c>
      <c r="K43" s="112">
        <f t="shared" ca="1" si="36"/>
        <v>1.059094975174373E-2</v>
      </c>
      <c r="L43" s="112">
        <f t="shared" ca="1" si="36"/>
        <v>1.3238687189679663E-2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1.5886424627615595E-2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5.2773703461237702E-3</v>
      </c>
      <c r="I44" s="112">
        <f t="shared" ca="1" si="36"/>
        <v>1.0554740692247539E-2</v>
      </c>
      <c r="J44" s="112">
        <f t="shared" ca="1" si="36"/>
        <v>1.5832111038371309E-2</v>
      </c>
      <c r="K44" s="112">
        <f t="shared" ca="1" si="36"/>
        <v>2.1109481384495081E-2</v>
      </c>
      <c r="L44" s="112">
        <f t="shared" ca="1" si="36"/>
        <v>2.638685173061885E-2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3.1664222076742618E-2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3.5550240030108372E-3</v>
      </c>
      <c r="I45" s="112">
        <f t="shared" ca="1" si="36"/>
        <v>7.1100480060216744E-3</v>
      </c>
      <c r="J45" s="112">
        <f t="shared" ca="1" si="36"/>
        <v>1.0665072009032512E-2</v>
      </c>
      <c r="K45" s="112">
        <f t="shared" ca="1" si="36"/>
        <v>1.4220096012043349E-2</v>
      </c>
      <c r="L45" s="112">
        <f t="shared" ca="1" si="36"/>
        <v>1.7775120015054185E-2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2.1330144018065024E-2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1.0098218438222752E-3</v>
      </c>
      <c r="I46" s="112">
        <f t="shared" ca="1" si="36"/>
        <v>2.0196436876445505E-3</v>
      </c>
      <c r="J46" s="112">
        <f t="shared" ca="1" si="36"/>
        <v>3.0294655314668257E-3</v>
      </c>
      <c r="K46" s="112">
        <f t="shared" ca="1" si="36"/>
        <v>4.0392873752891009E-3</v>
      </c>
      <c r="L46" s="112">
        <f t="shared" ca="1" si="36"/>
        <v>5.0491092191113762E-3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6.0589310629336514E-3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1.543978125845514E-3</v>
      </c>
      <c r="I47" s="112">
        <f t="shared" ca="1" si="36"/>
        <v>3.0879562516910285E-3</v>
      </c>
      <c r="J47" s="112">
        <f t="shared" ca="1" si="36"/>
        <v>4.6319343775365427E-3</v>
      </c>
      <c r="K47" s="112">
        <f t="shared" ca="1" si="36"/>
        <v>6.1759125033820569E-3</v>
      </c>
      <c r="L47" s="112">
        <f t="shared" ca="1" si="36"/>
        <v>7.7198906292275712E-3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9.2638687550730854E-3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4.4243046707555626E-3</v>
      </c>
      <c r="I48" s="112">
        <f t="shared" ca="1" si="36"/>
        <v>8.8486093415111253E-3</v>
      </c>
      <c r="J48" s="112">
        <f t="shared" ca="1" si="36"/>
        <v>1.3272914012266688E-2</v>
      </c>
      <c r="K48" s="112">
        <f t="shared" ca="1" si="36"/>
        <v>1.7697218683022251E-2</v>
      </c>
      <c r="L48" s="112">
        <f t="shared" ca="1" si="36"/>
        <v>2.2121523353777813E-2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2.6545828024533376E-2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3.1942572061104428E-3</v>
      </c>
      <c r="I49" s="112">
        <f t="shared" ca="1" si="36"/>
        <v>6.3885144122208855E-3</v>
      </c>
      <c r="J49" s="112">
        <f t="shared" ca="1" si="36"/>
        <v>9.5827716183313275E-3</v>
      </c>
      <c r="K49" s="112">
        <f t="shared" ca="1" si="36"/>
        <v>1.2777028824441771E-2</v>
      </c>
      <c r="L49" s="112">
        <f t="shared" ca="1" si="36"/>
        <v>1.5971286030552215E-2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1.9165543236662658E-2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4.5174127798645984E-3</v>
      </c>
      <c r="I50" s="112">
        <f t="shared" ca="1" si="36"/>
        <v>9.0348255597291968E-3</v>
      </c>
      <c r="J50" s="112">
        <f t="shared" ca="1" si="36"/>
        <v>1.3552238339593795E-2</v>
      </c>
      <c r="K50" s="112">
        <f t="shared" ca="1" si="36"/>
        <v>1.8069651119458394E-2</v>
      </c>
      <c r="L50" s="112">
        <f t="shared" ca="1" si="36"/>
        <v>2.2587063899322992E-2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2.710447667918759E-2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5.3556805278757915E-3</v>
      </c>
      <c r="I51" s="112">
        <f t="shared" ca="1" si="53"/>
        <v>1.0711361055751583E-2</v>
      </c>
      <c r="J51" s="112">
        <f t="shared" ca="1" si="53"/>
        <v>1.6067041583627376E-2</v>
      </c>
      <c r="K51" s="112">
        <f t="shared" ca="1" si="53"/>
        <v>2.1422722111503166E-2</v>
      </c>
      <c r="L51" s="112">
        <f t="shared" ca="1" si="53"/>
        <v>2.6778402639378959E-2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3.2134083167254752E-2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1.1389631761537108E-3</v>
      </c>
      <c r="I52" s="112">
        <f t="shared" ca="1" si="53"/>
        <v>2.2779263523074215E-3</v>
      </c>
      <c r="J52" s="112">
        <f t="shared" ca="1" si="53"/>
        <v>3.4168895284611323E-3</v>
      </c>
      <c r="K52" s="112">
        <f t="shared" ca="1" si="53"/>
        <v>4.555852704614843E-3</v>
      </c>
      <c r="L52" s="112">
        <f t="shared" ca="1" si="53"/>
        <v>5.6948158807685542E-3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6.8337790569222645E-3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2.1121426405471952E-3</v>
      </c>
      <c r="I53" s="112">
        <f t="shared" ca="1" si="53"/>
        <v>4.2242852810943903E-3</v>
      </c>
      <c r="J53" s="112">
        <f t="shared" ca="1" si="53"/>
        <v>6.3364279216415855E-3</v>
      </c>
      <c r="K53" s="112">
        <f t="shared" ca="1" si="53"/>
        <v>8.4485705621887806E-3</v>
      </c>
      <c r="L53" s="112">
        <f t="shared" ca="1" si="53"/>
        <v>1.0560713202735977E-2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1.2672855843283171E-2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4.4695665199339183E-3</v>
      </c>
      <c r="I54" s="112">
        <f t="shared" ca="1" si="53"/>
        <v>8.9391330398678366E-3</v>
      </c>
      <c r="J54" s="112">
        <f t="shared" ca="1" si="53"/>
        <v>1.3408699559801753E-2</v>
      </c>
      <c r="K54" s="112">
        <f t="shared" ca="1" si="53"/>
        <v>1.7878266079735673E-2</v>
      </c>
      <c r="L54" s="112">
        <f t="shared" ca="1" si="53"/>
        <v>2.234783259966959E-2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2.6817399119603506E-2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1.5132436388247564E-3</v>
      </c>
      <c r="I55" s="112">
        <f t="shared" ca="1" si="53"/>
        <v>3.0264872776495123E-3</v>
      </c>
      <c r="J55" s="112">
        <f t="shared" ca="1" si="53"/>
        <v>4.5397309164742685E-3</v>
      </c>
      <c r="K55" s="112">
        <f t="shared" ca="1" si="53"/>
        <v>6.0529745552990247E-3</v>
      </c>
      <c r="L55" s="112">
        <f t="shared" ca="1" si="53"/>
        <v>7.5662181941237808E-3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9.079461832948537E-3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2.6925850798409962E-3</v>
      </c>
      <c r="I56" s="112">
        <f t="shared" ca="1" si="53"/>
        <v>5.3851701596819915E-3</v>
      </c>
      <c r="J56" s="112">
        <f t="shared" ca="1" si="53"/>
        <v>8.0777552395229872E-3</v>
      </c>
      <c r="K56" s="112">
        <f t="shared" ca="1" si="53"/>
        <v>1.0770340319363983E-2</v>
      </c>
      <c r="L56" s="112">
        <f t="shared" ca="1" si="53"/>
        <v>1.3462925399204979E-2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1.6155510479045974E-2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1.2898100897235654E-4</v>
      </c>
      <c r="I57" s="112">
        <f t="shared" ca="1" si="53"/>
        <v>2.5796201794471313E-4</v>
      </c>
      <c r="J57" s="112">
        <f t="shared" ca="1" si="53"/>
        <v>3.8694302691706965E-4</v>
      </c>
      <c r="K57" s="112">
        <f t="shared" ca="1" si="53"/>
        <v>5.1592403588942616E-4</v>
      </c>
      <c r="L57" s="112">
        <f t="shared" ca="1" si="53"/>
        <v>6.4490504486178278E-4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7.7388605383413929E-4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0">D58-(D58-$G58)/($G$1-D$1)</f>
        <v>7.0376994861129265E-3</v>
      </c>
      <c r="F58" s="114">
        <f t="shared" ca="1" si="60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3"/>
        <v>2.4895649114842485E-2</v>
      </c>
      <c r="I58" s="112">
        <f t="shared" ca="1" si="53"/>
        <v>2.867819977134619E-2</v>
      </c>
      <c r="J58" s="112">
        <f t="shared" ca="1" si="53"/>
        <v>3.2460750427849891E-2</v>
      </c>
      <c r="K58" s="112">
        <f t="shared" ca="1" si="53"/>
        <v>3.6243301084353592E-2</v>
      </c>
      <c r="L58" s="112">
        <f t="shared" ca="1" si="53"/>
        <v>4.0025851740857293E-2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4.3808402397361002E-2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1">D59-(D59-$G59)/($G$1-D$1)</f>
        <v>0</v>
      </c>
      <c r="F59" s="114">
        <f t="shared" ca="1" si="61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3"/>
        <v>4.2431776094378577E-3</v>
      </c>
      <c r="I59" s="112">
        <f t="shared" ca="1" si="53"/>
        <v>8.4863552188757137E-3</v>
      </c>
      <c r="J59" s="112">
        <f t="shared" ca="1" si="53"/>
        <v>1.2729532828313572E-2</v>
      </c>
      <c r="K59" s="112">
        <f t="shared" ca="1" si="53"/>
        <v>1.6972710437751431E-2</v>
      </c>
      <c r="L59" s="112">
        <f t="shared" ca="1" si="53"/>
        <v>2.1215888047189289E-2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2.5459065656627144E-2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5.1105789665877189E-3</v>
      </c>
      <c r="I60" s="112">
        <f t="shared" ca="1" si="53"/>
        <v>1.0221157933175438E-2</v>
      </c>
      <c r="J60" s="112">
        <f t="shared" ca="1" si="53"/>
        <v>1.5331736899763157E-2</v>
      </c>
      <c r="K60" s="112">
        <f t="shared" ca="1" si="53"/>
        <v>2.0442315866350876E-2</v>
      </c>
      <c r="L60" s="112">
        <f t="shared" ca="1" si="53"/>
        <v>2.5552894832938593E-2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3.0663473799526313E-2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3">D61-(D61-$G61)/($G$1-D$1)</f>
        <v>0</v>
      </c>
      <c r="F61" s="114">
        <f t="shared" ca="1" si="63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8.4744728047349387E-3</v>
      </c>
      <c r="I61" s="112">
        <f t="shared" ca="1" si="53"/>
        <v>1.6948945609469877E-2</v>
      </c>
      <c r="J61" s="112">
        <f t="shared" ca="1" si="53"/>
        <v>2.5423418414204819E-2</v>
      </c>
      <c r="K61" s="112">
        <f t="shared" ca="1" si="53"/>
        <v>3.3897891218939755E-2</v>
      </c>
      <c r="L61" s="112">
        <f t="shared" ca="1" si="53"/>
        <v>4.2372364023674697E-2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5.0846836828409639E-2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2.6769749497611516E-3</v>
      </c>
      <c r="I62" s="112">
        <f t="shared" ca="1" si="53"/>
        <v>5.3539498995223023E-3</v>
      </c>
      <c r="J62" s="112">
        <f t="shared" ca="1" si="53"/>
        <v>8.0309248492834544E-3</v>
      </c>
      <c r="K62" s="112">
        <f t="shared" ca="1" si="53"/>
        <v>1.0707899799044606E-2</v>
      </c>
      <c r="L62" s="112">
        <f t="shared" ca="1" si="53"/>
        <v>1.3384874748805758E-2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1.6061849698566909E-2</v>
      </c>
    </row>
    <row r="63" spans="1:13" x14ac:dyDescent="0.3">
      <c r="A63" t="s">
        <v>22</v>
      </c>
      <c r="B63">
        <f t="shared" ref="B63:B94" si="65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2.8954798778867414E-3</v>
      </c>
      <c r="I63" s="112">
        <f t="shared" ca="1" si="53"/>
        <v>5.7909597557734829E-3</v>
      </c>
      <c r="J63" s="112">
        <f t="shared" ca="1" si="53"/>
        <v>8.6864396336602239E-3</v>
      </c>
      <c r="K63" s="112">
        <f t="shared" ca="1" si="53"/>
        <v>1.1581919511546966E-2</v>
      </c>
      <c r="L63" s="112">
        <f t="shared" ca="1" si="53"/>
        <v>1.4477399389433706E-2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1.7372879267320448E-2</v>
      </c>
    </row>
    <row r="64" spans="1:13" x14ac:dyDescent="0.3">
      <c r="A64" t="s">
        <v>28</v>
      </c>
      <c r="B64">
        <f t="shared" si="65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7.610584716524758E-3</v>
      </c>
      <c r="I64" s="112">
        <f t="shared" ca="1" si="53"/>
        <v>1.5221169433049516E-2</v>
      </c>
      <c r="J64" s="112">
        <f t="shared" ca="1" si="53"/>
        <v>2.2831754149574272E-2</v>
      </c>
      <c r="K64" s="112">
        <f t="shared" ca="1" si="53"/>
        <v>3.0442338866099032E-2</v>
      </c>
      <c r="L64" s="112">
        <f t="shared" ca="1" si="53"/>
        <v>3.8052923582623792E-2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4.5663508299148545E-2</v>
      </c>
    </row>
    <row r="65" spans="1:13" x14ac:dyDescent="0.3">
      <c r="A65" t="s">
        <v>13</v>
      </c>
      <c r="B65">
        <f t="shared" si="65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6.3111412544315654E-3</v>
      </c>
      <c r="I65" s="112">
        <f t="shared" ca="1" si="53"/>
        <v>1.2622282508863131E-2</v>
      </c>
      <c r="J65" s="112">
        <f t="shared" ca="1" si="53"/>
        <v>1.8933423763294696E-2</v>
      </c>
      <c r="K65" s="112">
        <f t="shared" ca="1" si="53"/>
        <v>2.5244565017726261E-2</v>
      </c>
      <c r="L65" s="112">
        <f t="shared" ca="1" si="53"/>
        <v>3.1555706272157827E-2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3.7866847526589392E-2</v>
      </c>
    </row>
    <row r="66" spans="1:13" x14ac:dyDescent="0.3">
      <c r="A66" t="s">
        <v>17</v>
      </c>
      <c r="B66">
        <f t="shared" si="65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4.4649081858243672E-3</v>
      </c>
      <c r="I66" s="112">
        <f t="shared" ca="1" si="53"/>
        <v>8.9298163716487345E-3</v>
      </c>
      <c r="J66" s="112">
        <f t="shared" ca="1" si="53"/>
        <v>1.3394724557473101E-2</v>
      </c>
      <c r="K66" s="112">
        <f t="shared" ca="1" si="53"/>
        <v>1.7859632743297469E-2</v>
      </c>
      <c r="L66" s="112">
        <f t="shared" ca="1" si="53"/>
        <v>2.2324540929121835E-2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2.6789449114946202E-2</v>
      </c>
    </row>
    <row r="67" spans="1:13" x14ac:dyDescent="0.3">
      <c r="A67" t="s">
        <v>25</v>
      </c>
      <c r="B67">
        <f t="shared" si="65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1.3921274400994249E-3</v>
      </c>
      <c r="I67" s="112">
        <f t="shared" ca="1" si="71"/>
        <v>2.7842548801988503E-3</v>
      </c>
      <c r="J67" s="112">
        <f t="shared" ca="1" si="71"/>
        <v>4.1763823202982751E-3</v>
      </c>
      <c r="K67" s="112">
        <f t="shared" ca="1" si="71"/>
        <v>5.5685097603976998E-3</v>
      </c>
      <c r="L67" s="112">
        <f t="shared" ca="1" si="71"/>
        <v>6.9606372004971245E-3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8.3527646405965501E-3</v>
      </c>
    </row>
    <row r="68" spans="1:13" x14ac:dyDescent="0.3">
      <c r="A68" t="s">
        <v>11</v>
      </c>
      <c r="B68">
        <f t="shared" si="65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1.7806877213823872E-3</v>
      </c>
      <c r="I68" s="112">
        <f t="shared" ca="1" si="71"/>
        <v>3.5613754427647744E-3</v>
      </c>
      <c r="J68" s="112">
        <f t="shared" ca="1" si="71"/>
        <v>5.3420631641471613E-3</v>
      </c>
      <c r="K68" s="112">
        <f t="shared" ca="1" si="71"/>
        <v>7.1227508855295487E-3</v>
      </c>
      <c r="L68" s="112">
        <f t="shared" ca="1" si="71"/>
        <v>8.9034386069119353E-3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1.0684126328294323E-2</v>
      </c>
    </row>
    <row r="69" spans="1:13" x14ac:dyDescent="0.3">
      <c r="A69" t="s">
        <v>3</v>
      </c>
      <c r="B69">
        <f t="shared" si="65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5.4527853794258969E-3</v>
      </c>
      <c r="I69" s="112">
        <f t="shared" ca="1" si="71"/>
        <v>1.0905570758851794E-2</v>
      </c>
      <c r="J69" s="112">
        <f t="shared" ca="1" si="71"/>
        <v>1.6358356138277692E-2</v>
      </c>
      <c r="K69" s="112">
        <f t="shared" ca="1" si="71"/>
        <v>2.1811141517703588E-2</v>
      </c>
      <c r="L69" s="112">
        <f t="shared" ca="1" si="71"/>
        <v>2.7263926897129486E-2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3.2716712276555385E-2</v>
      </c>
    </row>
    <row r="70" spans="1:13" x14ac:dyDescent="0.3">
      <c r="A70" t="s">
        <v>2</v>
      </c>
      <c r="B70">
        <f t="shared" si="65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7.8218980096218058E-3</v>
      </c>
      <c r="I70" s="112">
        <f t="shared" ca="1" si="71"/>
        <v>1.5643796019243615E-2</v>
      </c>
      <c r="J70" s="112">
        <f t="shared" ca="1" si="71"/>
        <v>2.3465694028865419E-2</v>
      </c>
      <c r="K70" s="112">
        <f t="shared" ca="1" si="71"/>
        <v>3.1287592038487223E-2</v>
      </c>
      <c r="L70" s="112">
        <f t="shared" ca="1" si="71"/>
        <v>3.9109490048109027E-2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4.6931388057730838E-2</v>
      </c>
    </row>
    <row r="71" spans="1:13" x14ac:dyDescent="0.3">
      <c r="A71" t="s">
        <v>16</v>
      </c>
      <c r="B71">
        <f t="shared" si="65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5.3201356144753032E-3</v>
      </c>
      <c r="I71" s="112">
        <f t="shared" ca="1" si="71"/>
        <v>1.0640271228950606E-2</v>
      </c>
      <c r="J71" s="112">
        <f t="shared" ca="1" si="71"/>
        <v>1.5960406843425909E-2</v>
      </c>
      <c r="K71" s="112">
        <f t="shared" ca="1" si="71"/>
        <v>2.1280542457901213E-2</v>
      </c>
      <c r="L71" s="112">
        <f t="shared" ca="1" si="71"/>
        <v>2.6600678072376517E-2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3.1920813686851818E-2</v>
      </c>
    </row>
    <row r="72" spans="1:13" x14ac:dyDescent="0.3">
      <c r="A72" t="s">
        <v>15</v>
      </c>
      <c r="B72">
        <f t="shared" si="65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5.0989765472303373E-3</v>
      </c>
      <c r="I72" s="112">
        <f t="shared" ca="1" si="71"/>
        <v>1.0197953094460675E-2</v>
      </c>
      <c r="J72" s="112">
        <f t="shared" ca="1" si="71"/>
        <v>1.5296929641691012E-2</v>
      </c>
      <c r="K72" s="112">
        <f t="shared" ca="1" si="71"/>
        <v>2.0395906188921349E-2</v>
      </c>
      <c r="L72" s="112">
        <f t="shared" ca="1" si="71"/>
        <v>2.5494882736151685E-2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3.0593859283382024E-2</v>
      </c>
    </row>
    <row r="73" spans="1:13" x14ac:dyDescent="0.3">
      <c r="A73" t="s">
        <v>18</v>
      </c>
      <c r="B73">
        <f t="shared" si="65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9.7931078937976146E-3</v>
      </c>
      <c r="I73" s="112">
        <f t="shared" ca="1" si="71"/>
        <v>1.9586215787595229E-2</v>
      </c>
      <c r="J73" s="112">
        <f t="shared" ca="1" si="71"/>
        <v>2.9379323681392844E-2</v>
      </c>
      <c r="K73" s="112">
        <f t="shared" ca="1" si="71"/>
        <v>3.9172431575190458E-2</v>
      </c>
      <c r="L73" s="112">
        <f t="shared" ca="1" si="71"/>
        <v>4.8965539468988073E-2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5.8758647362785688E-2</v>
      </c>
    </row>
    <row r="74" spans="1:13" x14ac:dyDescent="0.3">
      <c r="A74" t="s">
        <v>5</v>
      </c>
      <c r="B74">
        <f t="shared" si="65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6.932296805871133E-3</v>
      </c>
      <c r="I74" s="112">
        <f t="shared" ca="1" si="71"/>
        <v>1.3864593611742266E-2</v>
      </c>
      <c r="J74" s="112">
        <f t="shared" ca="1" si="71"/>
        <v>2.0796890417613401E-2</v>
      </c>
      <c r="K74" s="112">
        <f t="shared" ca="1" si="71"/>
        <v>2.7729187223484532E-2</v>
      </c>
      <c r="L74" s="112">
        <f t="shared" ca="1" si="71"/>
        <v>3.4661484029355663E-2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4.1593780835226794E-2</v>
      </c>
    </row>
    <row r="75" spans="1:13" x14ac:dyDescent="0.3">
      <c r="A75" t="s">
        <v>23</v>
      </c>
      <c r="B75">
        <f t="shared" si="65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1.9322499974620312E-3</v>
      </c>
      <c r="I75" s="112">
        <f t="shared" ca="1" si="71"/>
        <v>3.8644999949240619E-3</v>
      </c>
      <c r="J75" s="112">
        <f t="shared" ca="1" si="71"/>
        <v>5.7967499923860938E-3</v>
      </c>
      <c r="K75" s="112">
        <f t="shared" ca="1" si="71"/>
        <v>7.7289999898481248E-3</v>
      </c>
      <c r="L75" s="112">
        <f t="shared" ca="1" si="71"/>
        <v>9.6612499873101557E-3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1.1593499984772188E-2</v>
      </c>
    </row>
    <row r="76" spans="1:13" x14ac:dyDescent="0.3">
      <c r="A76" t="s">
        <v>24</v>
      </c>
      <c r="B76">
        <f t="shared" si="65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2.8146666726161455E-3</v>
      </c>
      <c r="I76" s="112">
        <f t="shared" ca="1" si="71"/>
        <v>5.6293333452322909E-3</v>
      </c>
      <c r="J76" s="112">
        <f t="shared" ca="1" si="71"/>
        <v>8.4440000178484364E-3</v>
      </c>
      <c r="K76" s="112">
        <f t="shared" ca="1" si="71"/>
        <v>1.1258666690464582E-2</v>
      </c>
      <c r="L76" s="112">
        <f t="shared" ca="1" si="71"/>
        <v>1.4073333363080727E-2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1.6888000035696873E-2</v>
      </c>
    </row>
    <row r="77" spans="1:13" x14ac:dyDescent="0.3">
      <c r="A77" t="s">
        <v>27</v>
      </c>
      <c r="B77">
        <f t="shared" si="65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8.6239264596867354E-3</v>
      </c>
      <c r="I77" s="112">
        <f t="shared" ca="1" si="71"/>
        <v>1.7247852919373471E-2</v>
      </c>
      <c r="J77" s="112">
        <f t="shared" ca="1" si="71"/>
        <v>2.5871779379060204E-2</v>
      </c>
      <c r="K77" s="112">
        <f t="shared" ca="1" si="71"/>
        <v>3.4495705838746941E-2</v>
      </c>
      <c r="L77" s="112">
        <f t="shared" ca="1" si="71"/>
        <v>4.3119632298433672E-2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5.1743558758120409E-2</v>
      </c>
    </row>
    <row r="78" spans="1:13" x14ac:dyDescent="0.3">
      <c r="A78" t="s">
        <v>29</v>
      </c>
      <c r="B78">
        <f t="shared" si="65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6.2288015519153632E-3</v>
      </c>
      <c r="I78" s="112">
        <f t="shared" ca="1" si="71"/>
        <v>1.2457603103830726E-2</v>
      </c>
      <c r="J78" s="112">
        <f t="shared" ca="1" si="71"/>
        <v>1.868640465574609E-2</v>
      </c>
      <c r="K78" s="112">
        <f t="shared" ca="1" si="71"/>
        <v>2.4915206207661453E-2</v>
      </c>
      <c r="L78" s="112">
        <f t="shared" ca="1" si="71"/>
        <v>3.1144007759576816E-2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3.7372809311492179E-2</v>
      </c>
    </row>
    <row r="79" spans="1:13" x14ac:dyDescent="0.3">
      <c r="A79" t="s">
        <v>8</v>
      </c>
      <c r="B79">
        <f t="shared" si="65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8.8086697203060664E-3</v>
      </c>
      <c r="I79" s="112">
        <f t="shared" ca="1" si="71"/>
        <v>1.7617339440612133E-2</v>
      </c>
      <c r="J79" s="112">
        <f t="shared" ca="1" si="71"/>
        <v>2.6426009160918203E-2</v>
      </c>
      <c r="K79" s="112">
        <f t="shared" ca="1" si="71"/>
        <v>3.5234678881224266E-2</v>
      </c>
      <c r="L79" s="112">
        <f t="shared" ca="1" si="71"/>
        <v>4.4043348601530335E-2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5.2852018321836405E-2</v>
      </c>
    </row>
    <row r="80" spans="1:13" x14ac:dyDescent="0.3">
      <c r="A80" t="s">
        <v>6</v>
      </c>
      <c r="B80">
        <f t="shared" si="65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9.3601816151888655E-3</v>
      </c>
      <c r="I80" s="112">
        <f t="shared" ca="1" si="71"/>
        <v>1.8720363230377731E-2</v>
      </c>
      <c r="J80" s="112">
        <f t="shared" ca="1" si="71"/>
        <v>2.8080544845566595E-2</v>
      </c>
      <c r="K80" s="112">
        <f t="shared" ca="1" si="71"/>
        <v>3.7440726460755462E-2</v>
      </c>
      <c r="L80" s="112">
        <f t="shared" ca="1" si="71"/>
        <v>4.6800908075944322E-2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5.616108969113319E-2</v>
      </c>
    </row>
    <row r="81" spans="1:13" x14ac:dyDescent="0.3">
      <c r="A81" t="s">
        <v>21</v>
      </c>
      <c r="B81">
        <f t="shared" si="65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2.220978193499736E-3</v>
      </c>
      <c r="I81" s="112">
        <f t="shared" ca="1" si="71"/>
        <v>4.4419563869994728E-3</v>
      </c>
      <c r="J81" s="112">
        <f t="shared" ca="1" si="71"/>
        <v>6.6629345804992083E-3</v>
      </c>
      <c r="K81" s="112">
        <f t="shared" ca="1" si="71"/>
        <v>8.8839127739989438E-3</v>
      </c>
      <c r="L81" s="112">
        <f t="shared" ca="1" si="71"/>
        <v>1.1104890967498681E-2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1.3325869160998417E-2</v>
      </c>
    </row>
    <row r="82" spans="1:13" x14ac:dyDescent="0.3">
      <c r="A82" t="s">
        <v>10</v>
      </c>
      <c r="B82">
        <f t="shared" si="65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4.1064943049838034E-3</v>
      </c>
      <c r="I82" s="112">
        <f t="shared" ca="1" si="71"/>
        <v>8.2129886099676069E-3</v>
      </c>
      <c r="J82" s="112">
        <f t="shared" ca="1" si="71"/>
        <v>1.2319482914951409E-2</v>
      </c>
      <c r="K82" s="112">
        <f t="shared" ca="1" si="71"/>
        <v>1.6425977219935214E-2</v>
      </c>
      <c r="L82" s="112">
        <f t="shared" ca="1" si="71"/>
        <v>2.0532471524919015E-2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2.4638965829902819E-2</v>
      </c>
    </row>
    <row r="83" spans="1:13" x14ac:dyDescent="0.3">
      <c r="A83" t="s">
        <v>20</v>
      </c>
      <c r="B83">
        <f t="shared" si="65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8.6593874840530174E-3</v>
      </c>
      <c r="I83" s="112">
        <f t="shared" ca="1" si="88"/>
        <v>1.7318774968106035E-2</v>
      </c>
      <c r="J83" s="112">
        <f t="shared" ca="1" si="88"/>
        <v>2.5978162452159052E-2</v>
      </c>
      <c r="K83" s="112">
        <f t="shared" ca="1" si="88"/>
        <v>3.463754993621207E-2</v>
      </c>
      <c r="L83" s="112">
        <f t="shared" ca="1" si="88"/>
        <v>4.3296937420265087E-2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5.1956324904318105E-2</v>
      </c>
    </row>
    <row r="84" spans="1:13" x14ac:dyDescent="0.3">
      <c r="A84" t="s">
        <v>26</v>
      </c>
      <c r="B84">
        <f t="shared" si="65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2.9493732237715854E-3</v>
      </c>
      <c r="I84" s="112">
        <f t="shared" ca="1" si="88"/>
        <v>5.8987464475431708E-3</v>
      </c>
      <c r="J84" s="112">
        <f t="shared" ca="1" si="88"/>
        <v>8.848119671314757E-3</v>
      </c>
      <c r="K84" s="112">
        <f t="shared" ca="1" si="88"/>
        <v>1.1797492895086342E-2</v>
      </c>
      <c r="L84" s="112">
        <f t="shared" ca="1" si="88"/>
        <v>1.4746866118857928E-2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1.7696239342629514E-2</v>
      </c>
    </row>
    <row r="85" spans="1:13" x14ac:dyDescent="0.3">
      <c r="A85" t="s">
        <v>7</v>
      </c>
      <c r="B85">
        <f t="shared" si="65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5.2280179696314885E-3</v>
      </c>
      <c r="I85" s="112">
        <f t="shared" ca="1" si="88"/>
        <v>1.0456035939262977E-2</v>
      </c>
      <c r="J85" s="112">
        <f t="shared" ca="1" si="88"/>
        <v>1.5684053908894467E-2</v>
      </c>
      <c r="K85" s="112">
        <f t="shared" ca="1" si="88"/>
        <v>2.0912071878525954E-2</v>
      </c>
      <c r="L85" s="112">
        <f t="shared" ca="1" si="88"/>
        <v>2.6140089848157445E-2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3.1368107817788933E-2</v>
      </c>
    </row>
    <row r="86" spans="1:13" x14ac:dyDescent="0.3">
      <c r="A86" t="s">
        <v>9</v>
      </c>
      <c r="B86">
        <f t="shared" si="65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2.515129674960953E-4</v>
      </c>
      <c r="I86" s="112">
        <f t="shared" ca="1" si="88"/>
        <v>5.0302593499219059E-4</v>
      </c>
      <c r="J86" s="112">
        <f t="shared" ca="1" si="88"/>
        <v>7.5453890248828584E-4</v>
      </c>
      <c r="K86" s="112">
        <f t="shared" ca="1" si="88"/>
        <v>1.0060518699843812E-3</v>
      </c>
      <c r="L86" s="112">
        <f t="shared" ca="1" si="88"/>
        <v>1.2575648374804765E-3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1.5090778049765717E-3</v>
      </c>
    </row>
    <row r="87" spans="1:13" x14ac:dyDescent="0.3">
      <c r="A87" t="s">
        <v>14</v>
      </c>
      <c r="B87">
        <f t="shared" si="65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7.0376994861129265E-3</v>
      </c>
      <c r="F87" s="114">
        <f t="shared" ca="1" si="92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8"/>
        <v>2.8485908872206967E-2</v>
      </c>
      <c r="I87" s="112">
        <f t="shared" ca="1" si="88"/>
        <v>3.5858719286075154E-2</v>
      </c>
      <c r="J87" s="112">
        <f t="shared" ca="1" si="88"/>
        <v>4.3231529699943337E-2</v>
      </c>
      <c r="K87" s="112">
        <f t="shared" ca="1" si="88"/>
        <v>5.060434011381152E-2</v>
      </c>
      <c r="L87" s="112">
        <f t="shared" ca="1" si="88"/>
        <v>5.7977150527679704E-2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6.5349960941547894E-2</v>
      </c>
    </row>
    <row r="88" spans="1:13" x14ac:dyDescent="0.3">
      <c r="A88" t="s">
        <v>4</v>
      </c>
      <c r="B88">
        <f t="shared" si="65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8.2279397389839037E-3</v>
      </c>
      <c r="I88" s="112">
        <f t="shared" ca="1" si="88"/>
        <v>1.6455879477967807E-2</v>
      </c>
      <c r="J88" s="112">
        <f t="shared" ca="1" si="88"/>
        <v>2.4683819216951713E-2</v>
      </c>
      <c r="K88" s="112">
        <f t="shared" ca="1" si="88"/>
        <v>3.2911758955935615E-2</v>
      </c>
      <c r="L88" s="112">
        <f t="shared" ca="1" si="88"/>
        <v>4.113969869491952E-2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4.9367638433903425E-2</v>
      </c>
    </row>
    <row r="89" spans="1:13" x14ac:dyDescent="0.3">
      <c r="A89" t="s">
        <v>12</v>
      </c>
      <c r="B89">
        <f t="shared" si="65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9.9148178561790472E-3</v>
      </c>
      <c r="I89" s="112">
        <f t="shared" ca="1" si="88"/>
        <v>1.9829635712358094E-2</v>
      </c>
      <c r="J89" s="112">
        <f t="shared" ca="1" si="88"/>
        <v>2.9744453568537142E-2</v>
      </c>
      <c r="K89" s="112">
        <f t="shared" ca="1" si="88"/>
        <v>3.9659271424716189E-2</v>
      </c>
      <c r="L89" s="112">
        <f t="shared" ca="1" si="88"/>
        <v>4.9574089280895239E-2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5.9488907137074283E-2</v>
      </c>
    </row>
    <row r="90" spans="1:13" x14ac:dyDescent="0.3">
      <c r="A90" t="s">
        <v>1</v>
      </c>
      <c r="B90">
        <f t="shared" si="65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1.6363106421678826E-2</v>
      </c>
      <c r="I90" s="112">
        <f t="shared" ca="1" si="88"/>
        <v>3.2726212843357652E-2</v>
      </c>
      <c r="J90" s="112">
        <f t="shared" ca="1" si="88"/>
        <v>4.9089319265036478E-2</v>
      </c>
      <c r="K90" s="112">
        <f t="shared" ca="1" si="88"/>
        <v>6.5452425686715304E-2</v>
      </c>
      <c r="L90" s="112">
        <f t="shared" ca="1" si="88"/>
        <v>8.1815532108394123E-2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9.8178638530072956E-2</v>
      </c>
    </row>
    <row r="91" spans="1:13" x14ac:dyDescent="0.3">
      <c r="A91" t="s">
        <v>19</v>
      </c>
      <c r="B91">
        <f t="shared" si="65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3.9352136382047702E-3</v>
      </c>
      <c r="I91" s="112">
        <f t="shared" ca="1" si="88"/>
        <v>7.8704272764095404E-3</v>
      </c>
      <c r="J91" s="112">
        <f t="shared" ca="1" si="88"/>
        <v>1.1805640914614311E-2</v>
      </c>
      <c r="K91" s="112">
        <f t="shared" ca="1" si="88"/>
        <v>1.5740854552819081E-2</v>
      </c>
      <c r="L91" s="112">
        <f t="shared" ca="1" si="88"/>
        <v>1.9676068191023851E-2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2.3611281829228621E-2</v>
      </c>
    </row>
    <row r="92" spans="1:13" x14ac:dyDescent="0.3">
      <c r="A92" t="s">
        <v>22</v>
      </c>
      <c r="B92">
        <f t="shared" si="65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5.6186120586031434E-3</v>
      </c>
      <c r="I92" s="112">
        <f t="shared" ca="1" si="88"/>
        <v>1.1237224117206287E-2</v>
      </c>
      <c r="J92" s="112">
        <f t="shared" ca="1" si="88"/>
        <v>1.6855836175809429E-2</v>
      </c>
      <c r="K92" s="112">
        <f t="shared" ca="1" si="88"/>
        <v>2.2474448234412574E-2</v>
      </c>
      <c r="L92" s="112">
        <f t="shared" ca="1" si="88"/>
        <v>2.8093060293015715E-2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3.3711672351618857E-2</v>
      </c>
    </row>
    <row r="93" spans="1:13" x14ac:dyDescent="0.3">
      <c r="A93" t="s">
        <v>28</v>
      </c>
      <c r="B93">
        <f t="shared" si="65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1.4830883037330295E-2</v>
      </c>
      <c r="I93" s="112">
        <f t="shared" ca="1" si="88"/>
        <v>2.9661766074660589E-2</v>
      </c>
      <c r="J93" s="112">
        <f t="shared" ca="1" si="88"/>
        <v>4.4492649111990884E-2</v>
      </c>
      <c r="K93" s="112">
        <f t="shared" ca="1" si="88"/>
        <v>5.9323532149321179E-2</v>
      </c>
      <c r="L93" s="112">
        <f t="shared" ca="1" si="88"/>
        <v>7.4154415186651473E-2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8.8985298223981768E-2</v>
      </c>
    </row>
    <row r="94" spans="1:13" x14ac:dyDescent="0.3">
      <c r="A94" t="s">
        <v>13</v>
      </c>
      <c r="B94">
        <f t="shared" si="65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1.0773279247392084E-2</v>
      </c>
      <c r="I94" s="112">
        <f t="shared" ca="1" si="88"/>
        <v>2.1546558494784169E-2</v>
      </c>
      <c r="J94" s="112">
        <f t="shared" ca="1" si="88"/>
        <v>3.2319837742176255E-2</v>
      </c>
      <c r="K94" s="112">
        <f t="shared" ca="1" si="88"/>
        <v>4.3093116989568338E-2</v>
      </c>
      <c r="L94" s="112">
        <f t="shared" ca="1" si="88"/>
        <v>5.386639623696042E-2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6.463967548435251E-2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8.6998655704610441E-3</v>
      </c>
      <c r="I95" s="112">
        <f t="shared" ca="1" si="88"/>
        <v>1.7399731140922088E-2</v>
      </c>
      <c r="J95" s="112">
        <f t="shared" ca="1" si="88"/>
        <v>2.6099596711383132E-2</v>
      </c>
      <c r="K95" s="112">
        <f t="shared" ca="1" si="88"/>
        <v>3.4799462281844176E-2</v>
      </c>
      <c r="L95" s="112">
        <f t="shared" ca="1" si="88"/>
        <v>4.3499327852305217E-2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5.2199193422766264E-2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2.5496874872834416E-3</v>
      </c>
      <c r="I96" s="112">
        <f t="shared" ca="1" si="88"/>
        <v>5.0993749745668823E-3</v>
      </c>
      <c r="J96" s="112">
        <f t="shared" ca="1" si="88"/>
        <v>7.6490624618503235E-3</v>
      </c>
      <c r="K96" s="112">
        <f t="shared" ca="1" si="88"/>
        <v>1.0198749949133765E-2</v>
      </c>
      <c r="L96" s="112">
        <f t="shared" ca="1" si="88"/>
        <v>1.2748437436417206E-2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1.5298124923700649E-2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3.4541172545872185E-3</v>
      </c>
      <c r="I97" s="112">
        <f t="shared" ca="1" si="88"/>
        <v>6.9082345091744371E-3</v>
      </c>
      <c r="J97" s="112">
        <f t="shared" ca="1" si="88"/>
        <v>1.0362351763761655E-2</v>
      </c>
      <c r="K97" s="112">
        <f t="shared" ca="1" si="88"/>
        <v>1.3816469018348874E-2</v>
      </c>
      <c r="L97" s="112">
        <f t="shared" ca="1" si="88"/>
        <v>1.7270586272936091E-2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2.072470352752331E-2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1.0614406669361883E-2</v>
      </c>
      <c r="I98" s="112">
        <f t="shared" ca="1" si="88"/>
        <v>2.1228813338723763E-2</v>
      </c>
      <c r="J98" s="112">
        <f t="shared" ca="1" si="88"/>
        <v>3.1843220008085649E-2</v>
      </c>
      <c r="K98" s="112">
        <f t="shared" ca="1" si="88"/>
        <v>4.2457626677447534E-2</v>
      </c>
      <c r="L98" s="112">
        <f t="shared" ca="1" si="88"/>
        <v>5.3072033346809419E-2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6.3686440016171297E-2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1.5127355105191873E-2</v>
      </c>
      <c r="I99" s="112">
        <f t="shared" ca="1" si="106"/>
        <v>3.0254710210383746E-2</v>
      </c>
      <c r="J99" s="112">
        <f t="shared" ca="1" si="106"/>
        <v>4.538206531557562E-2</v>
      </c>
      <c r="K99" s="112">
        <f t="shared" ca="1" si="106"/>
        <v>6.0509420420767492E-2</v>
      </c>
      <c r="L99" s="112">
        <f t="shared" ca="1" si="106"/>
        <v>7.5636775525959363E-2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9.0764130631151241E-2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1.036566309796124E-2</v>
      </c>
      <c r="I100" s="112">
        <f t="shared" ca="1" si="106"/>
        <v>2.0731326195922481E-2</v>
      </c>
      <c r="J100" s="112">
        <f t="shared" ca="1" si="106"/>
        <v>3.1096989293883721E-2</v>
      </c>
      <c r="K100" s="112">
        <f t="shared" ca="1" si="106"/>
        <v>4.1462652391844962E-2</v>
      </c>
      <c r="L100" s="112">
        <f t="shared" ca="1" si="106"/>
        <v>5.1828315489806202E-2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6.2193978587767443E-2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9.7133686418280022E-3</v>
      </c>
      <c r="I101" s="112">
        <f t="shared" ca="1" si="106"/>
        <v>1.9426737283656004E-2</v>
      </c>
      <c r="J101" s="112">
        <f t="shared" ca="1" si="106"/>
        <v>2.9140105925484008E-2</v>
      </c>
      <c r="K101" s="112">
        <f t="shared" ca="1" si="106"/>
        <v>3.8853474567312009E-2</v>
      </c>
      <c r="L101" s="112">
        <f t="shared" ca="1" si="106"/>
        <v>4.8566843209140009E-2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5.8280211850968017E-2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1.7351858360490038E-2</v>
      </c>
      <c r="I102" s="112">
        <f t="shared" ca="1" si="106"/>
        <v>3.4703716720980077E-2</v>
      </c>
      <c r="J102" s="112">
        <f t="shared" ca="1" si="106"/>
        <v>5.2055575081470115E-2</v>
      </c>
      <c r="K102" s="112">
        <f t="shared" ca="1" si="106"/>
        <v>6.9407433441960154E-2</v>
      </c>
      <c r="L102" s="112">
        <f t="shared" ca="1" si="106"/>
        <v>8.6759291802450192E-2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0.10411115016294023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1.3509091211441181E-2</v>
      </c>
      <c r="I103" s="112">
        <f t="shared" ca="1" si="106"/>
        <v>2.7018182422882363E-2</v>
      </c>
      <c r="J103" s="112">
        <f t="shared" ca="1" si="106"/>
        <v>4.0527273634323541E-2</v>
      </c>
      <c r="K103" s="112">
        <f t="shared" ca="1" si="106"/>
        <v>5.4036364845764726E-2</v>
      </c>
      <c r="L103" s="112">
        <f t="shared" ca="1" si="106"/>
        <v>6.754545605720591E-2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8.1054547268647095E-2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3.6369946174284453E-3</v>
      </c>
      <c r="I104" s="112">
        <f t="shared" ca="1" si="106"/>
        <v>7.2739892348568907E-3</v>
      </c>
      <c r="J104" s="112">
        <f t="shared" ca="1" si="106"/>
        <v>1.0910983852285335E-2</v>
      </c>
      <c r="K104" s="112">
        <f t="shared" ca="1" si="106"/>
        <v>1.4547978469713781E-2</v>
      </c>
      <c r="L104" s="112">
        <f t="shared" ca="1" si="106"/>
        <v>1.8184973087142228E-2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2.182196770457067E-2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4.8026246545359438E-3</v>
      </c>
      <c r="I105" s="112">
        <f t="shared" ca="1" si="106"/>
        <v>9.6052493090718859E-3</v>
      </c>
      <c r="J105" s="112">
        <f t="shared" ca="1" si="106"/>
        <v>1.4407873963607831E-2</v>
      </c>
      <c r="K105" s="112">
        <f t="shared" ca="1" si="106"/>
        <v>1.9210498618143775E-2</v>
      </c>
      <c r="L105" s="112">
        <f t="shared" ca="1" si="106"/>
        <v>2.4013123272679716E-2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2.8815747927215661E-2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1.6793533372458095E-2</v>
      </c>
      <c r="I106" s="112">
        <f t="shared" ca="1" si="106"/>
        <v>3.358706674491619E-2</v>
      </c>
      <c r="J106" s="112">
        <f t="shared" ca="1" si="106"/>
        <v>5.0380600117374282E-2</v>
      </c>
      <c r="K106" s="112">
        <f t="shared" ca="1" si="106"/>
        <v>6.717413348983238E-2</v>
      </c>
      <c r="L106" s="112">
        <f t="shared" ca="1" si="106"/>
        <v>8.3967666862290471E-2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0.10076120023474856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1.2138177383219683E-2</v>
      </c>
      <c r="I107" s="112">
        <f t="shared" ca="1" si="106"/>
        <v>2.4276354766439363E-2</v>
      </c>
      <c r="J107" s="112">
        <f t="shared" ca="1" si="106"/>
        <v>3.6414532149659048E-2</v>
      </c>
      <c r="K107" s="112">
        <f t="shared" ca="1" si="106"/>
        <v>4.8552709532878734E-2</v>
      </c>
      <c r="L107" s="112">
        <f t="shared" ca="1" si="106"/>
        <v>6.0690886916098419E-2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7.2829064299318097E-2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1.7164620332580302E-2</v>
      </c>
      <c r="I108" s="112">
        <f t="shared" ca="1" si="106"/>
        <v>3.4329240665160604E-2</v>
      </c>
      <c r="J108" s="112">
        <f t="shared" ca="1" si="106"/>
        <v>5.1493860997740906E-2</v>
      </c>
      <c r="K108" s="112">
        <f t="shared" ca="1" si="106"/>
        <v>6.8658481330321208E-2</v>
      </c>
      <c r="L108" s="112">
        <f t="shared" ca="1" si="106"/>
        <v>8.5823101662901496E-2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0.1029877219954818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1.4470296614725249E-2</v>
      </c>
      <c r="I109" s="112">
        <f t="shared" ca="1" si="106"/>
        <v>2.8940593229450501E-2</v>
      </c>
      <c r="J109" s="112">
        <f t="shared" ca="1" si="106"/>
        <v>4.3410889844175751E-2</v>
      </c>
      <c r="K109" s="112">
        <f t="shared" ca="1" si="106"/>
        <v>5.7881186458901002E-2</v>
      </c>
      <c r="L109" s="112">
        <f t="shared" ca="1" si="106"/>
        <v>7.2351483073626252E-2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8.6821779688351503E-2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4.3280600693841008E-3</v>
      </c>
      <c r="I110" s="112">
        <f t="shared" ca="1" si="106"/>
        <v>8.6561201387682016E-3</v>
      </c>
      <c r="J110" s="112">
        <f t="shared" ca="1" si="106"/>
        <v>1.2984180208152302E-2</v>
      </c>
      <c r="K110" s="112">
        <f t="shared" ca="1" si="106"/>
        <v>1.7312240277536403E-2</v>
      </c>
      <c r="L110" s="112">
        <f t="shared" ca="1" si="106"/>
        <v>2.1640300346920504E-2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2.5968360416304605E-2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7.9600011661989638E-3</v>
      </c>
      <c r="I111" s="112">
        <f t="shared" ca="1" si="106"/>
        <v>1.5920002332397924E-2</v>
      </c>
      <c r="J111" s="112">
        <f t="shared" ca="1" si="106"/>
        <v>2.388000349859689E-2</v>
      </c>
      <c r="K111" s="112">
        <f t="shared" ca="1" si="106"/>
        <v>3.1840004664795855E-2</v>
      </c>
      <c r="L111" s="112">
        <f t="shared" ca="1" si="106"/>
        <v>3.9800005830994814E-2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4.776000699719378E-2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1.6678902099593374E-2</v>
      </c>
      <c r="I112" s="112">
        <f t="shared" ca="1" si="106"/>
        <v>3.3357804199186748E-2</v>
      </c>
      <c r="J112" s="112">
        <f t="shared" ca="1" si="106"/>
        <v>5.0036706298780126E-2</v>
      </c>
      <c r="K112" s="112">
        <f t="shared" ca="1" si="106"/>
        <v>6.6715608398373497E-2</v>
      </c>
      <c r="L112" s="112">
        <f t="shared" ca="1" si="106"/>
        <v>8.3394510497966867E-2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0.10007341259756025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5.7424442370206203E-3</v>
      </c>
      <c r="I113" s="112">
        <f t="shared" ca="1" si="106"/>
        <v>1.1484888474041239E-2</v>
      </c>
      <c r="J113" s="112">
        <f t="shared" ca="1" si="106"/>
        <v>1.722733271106186E-2</v>
      </c>
      <c r="K113" s="112">
        <f t="shared" ca="1" si="106"/>
        <v>2.2969776948082481E-2</v>
      </c>
      <c r="L113" s="112">
        <f t="shared" ca="1" si="106"/>
        <v>2.8712221185103103E-2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3.445466542212372E-2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1.0109555936221331E-2</v>
      </c>
      <c r="I114" s="112">
        <f t="shared" ca="1" si="106"/>
        <v>2.0219111872442658E-2</v>
      </c>
      <c r="J114" s="112">
        <f t="shared" ca="1" si="106"/>
        <v>3.0328667808663987E-2</v>
      </c>
      <c r="K114" s="112">
        <f t="shared" ca="1" si="106"/>
        <v>4.0438223744885315E-2</v>
      </c>
      <c r="L114" s="112">
        <f t="shared" ca="1" si="106"/>
        <v>5.0547779681106644E-2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6.0657335617327973E-2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4.9012783409495481E-4</v>
      </c>
      <c r="I115" s="112">
        <f t="shared" ca="1" si="123"/>
        <v>9.8025566818990962E-4</v>
      </c>
      <c r="J115" s="112">
        <f t="shared" ca="1" si="123"/>
        <v>1.4703835022848645E-3</v>
      </c>
      <c r="K115" s="112">
        <f t="shared" ca="1" si="123"/>
        <v>1.9605113363798192E-3</v>
      </c>
      <c r="L115" s="112">
        <f t="shared" ca="1" si="123"/>
        <v>2.4506391704747742E-3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2.9407670045697291E-3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7.0376994861129265E-3</v>
      </c>
      <c r="F116" s="114">
        <f t="shared" ca="1" si="124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3"/>
        <v>3.5469618393062362E-2</v>
      </c>
      <c r="I116" s="112">
        <f t="shared" ca="1" si="123"/>
        <v>4.9826138327785943E-2</v>
      </c>
      <c r="J116" s="112">
        <f t="shared" ca="1" si="123"/>
        <v>6.4182658262509532E-2</v>
      </c>
      <c r="K116" s="112">
        <f t="shared" ca="1" si="123"/>
        <v>7.8539178197233106E-2</v>
      </c>
      <c r="L116" s="112">
        <f t="shared" ca="1" si="123"/>
        <v>9.2895698131956694E-2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0.10725221806668027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1.5872967661870015E-2</v>
      </c>
      <c r="I117" s="112">
        <f t="shared" ca="1" si="123"/>
        <v>3.1745935323740024E-2</v>
      </c>
      <c r="J117" s="112">
        <f t="shared" ca="1" si="123"/>
        <v>4.7618902985610043E-2</v>
      </c>
      <c r="K117" s="112">
        <f t="shared" ca="1" si="123"/>
        <v>6.3491870647480061E-2</v>
      </c>
      <c r="L117" s="112">
        <f t="shared" ca="1" si="123"/>
        <v>7.9364838309350066E-2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9.5237805971220085E-2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1.2926583059408235E-4</v>
      </c>
      <c r="I2" s="112">
        <f ca="1">H2-5*(H2-$M2)/($M$1-H$1)</f>
        <v>2.5853166118816471E-4</v>
      </c>
      <c r="J2" s="112">
        <f ca="1">I2-5*(I2-$M2)/($M$1-I$1)</f>
        <v>3.8779749178224709E-4</v>
      </c>
      <c r="K2" s="112">
        <f ca="1">J2-5*(J2-$M2)/($M$1-J$1)</f>
        <v>5.1706332237632941E-4</v>
      </c>
      <c r="L2" s="112">
        <f ca="1">K2-5*(K2-$M2)/($M$1-K$1)</f>
        <v>6.4632915297041179E-4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7.7559498356449417E-4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3" ca="1" si="1">G3-5*(G3-$M3)/($M$1-G$1)</f>
        <v>2.2222625140681378E-4</v>
      </c>
      <c r="I3" s="112">
        <f t="shared" ca="1" si="1"/>
        <v>4.4445250281362756E-4</v>
      </c>
      <c r="J3" s="112">
        <f t="shared" ca="1" si="1"/>
        <v>6.6667875422044129E-4</v>
      </c>
      <c r="K3" s="112">
        <f t="shared" ca="1" si="1"/>
        <v>8.8890500562725512E-4</v>
      </c>
      <c r="L3" s="112">
        <f t="shared" ca="1" si="1"/>
        <v>1.111131257034069E-3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1.3333575084408828E-3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ref="H4:L4" ca="1" si="3">G4-5*(G4-$M4)/($M$1-G$1)</f>
        <v>1.8065030762127408E-4</v>
      </c>
      <c r="I4" s="112">
        <f t="shared" ca="1" si="3"/>
        <v>3.6130061524254821E-4</v>
      </c>
      <c r="J4" s="112">
        <f t="shared" ca="1" si="3"/>
        <v>5.4195092286382228E-4</v>
      </c>
      <c r="K4" s="112">
        <f t="shared" ca="1" si="3"/>
        <v>7.226012304850963E-4</v>
      </c>
      <c r="L4" s="112">
        <f t="shared" ca="1" si="3"/>
        <v>9.0325153810637043E-4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1.0839018457276446E-3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ref="H5:L5" ca="1" si="5">G5-5*(G5-$M5)/($M$1-G$1)</f>
        <v>6.066526543487497E-5</v>
      </c>
      <c r="I5" s="112">
        <f t="shared" ca="1" si="5"/>
        <v>1.2133053086974994E-4</v>
      </c>
      <c r="J5" s="112">
        <f t="shared" ca="1" si="5"/>
        <v>1.819957963046249E-4</v>
      </c>
      <c r="K5" s="112">
        <f t="shared" ca="1" si="5"/>
        <v>2.4266106173949988E-4</v>
      </c>
      <c r="L5" s="112">
        <f t="shared" ca="1" si="5"/>
        <v>3.0332632717437486E-4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3.6399159260924984E-4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1.2481711649634131E-2</v>
      </c>
      <c r="D6" s="114">
        <f ca="1">MAX(0,IFERROR(VLOOKUP(MID(CELL("filename",$A$1),FIND("]",CELL("filename",$A$1))+1,255)&amp;$A6,_datainput!$A$1:$AE$345,4+D$1-1990,FALSE),0))</f>
        <v>1.2046131720675675E-2</v>
      </c>
      <c r="E6" s="114">
        <f t="shared" ref="E6:F6" ca="1" si="6">D6-(D6-$G6)/($G$1-D$1)</f>
        <v>1.2435573451145928E-2</v>
      </c>
      <c r="F6" s="114">
        <f t="shared" ca="1" si="6"/>
        <v>1.2825015181616179E-2</v>
      </c>
      <c r="G6" s="111">
        <f ca="1">INDEX(OFFSET(_summary!$T$26,0,MATCH(MID(CELL("filename",$A$1),FIND("]",CELL("filename",$A$1))+1,255),_summary!$U$25:$AI$25,0),140,1),MATCH($A6,_summary!$U$26:$U$54,0))</f>
        <v>1.3214456912086432E-2</v>
      </c>
      <c r="H6" s="112">
        <f t="shared" ref="H6:L6" ca="1" si="7">G6-5*(G6-$M6)/($M$1-G$1)</f>
        <v>1.3457287301687534E-2</v>
      </c>
      <c r="I6" s="112">
        <f t="shared" ca="1" si="7"/>
        <v>1.3700117691288637E-2</v>
      </c>
      <c r="J6" s="112">
        <f t="shared" ca="1" si="7"/>
        <v>1.3942948080889739E-2</v>
      </c>
      <c r="K6" s="112">
        <f t="shared" ca="1" si="7"/>
        <v>1.418577847049084E-2</v>
      </c>
      <c r="L6" s="112">
        <f t="shared" ca="1" si="7"/>
        <v>1.4428608860091941E-2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1.4671439249693044E-2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8">D7-(D7-$G7)/($G$1-D$1)</f>
        <v>0</v>
      </c>
      <c r="F7" s="114">
        <f t="shared" ca="1" si="8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ref="H7:L7" ca="1" si="9">G7-5*(G7-$M7)/($M$1-G$1)</f>
        <v>2.6844643985580107E-4</v>
      </c>
      <c r="I7" s="112">
        <f t="shared" ca="1" si="9"/>
        <v>5.3689287971160214E-4</v>
      </c>
      <c r="J7" s="112">
        <f t="shared" ca="1" si="9"/>
        <v>8.0533931956740311E-4</v>
      </c>
      <c r="K7" s="112">
        <f t="shared" ca="1" si="9"/>
        <v>1.0737857594232043E-3</v>
      </c>
      <c r="L7" s="112">
        <f t="shared" ca="1" si="9"/>
        <v>1.3422321992790053E-3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1.6106786391348062E-3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10">D8-(D8-$G8)/($G$1-D$1)</f>
        <v>0</v>
      </c>
      <c r="F8" s="114">
        <f t="shared" ca="1" si="10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ref="H8:L8" ca="1" si="11">G8-5*(G8-$M8)/($M$1-G$1)</f>
        <v>1.0188236224388941E-4</v>
      </c>
      <c r="I8" s="112">
        <f t="shared" ca="1" si="11"/>
        <v>2.0376472448777882E-4</v>
      </c>
      <c r="J8" s="112">
        <f t="shared" ca="1" si="11"/>
        <v>3.0564708673166822E-4</v>
      </c>
      <c r="K8" s="112">
        <f t="shared" ca="1" si="11"/>
        <v>4.0752944897555764E-4</v>
      </c>
      <c r="L8" s="112">
        <f t="shared" ca="1" si="11"/>
        <v>5.0941181121944706E-4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6.1129417346333643E-4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12">D9-(D9-$G9)/($G$1-D$1)</f>
        <v>0</v>
      </c>
      <c r="F9" s="114">
        <f t="shared" ca="1" si="12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ref="H9:L9" ca="1" si="13">G9-5*(G9-$M9)/($M$1-G$1)</f>
        <v>4.2490268640998615E-5</v>
      </c>
      <c r="I9" s="112">
        <f t="shared" ca="1" si="13"/>
        <v>8.4980537281997229E-5</v>
      </c>
      <c r="J9" s="112">
        <f t="shared" ca="1" si="13"/>
        <v>1.2747080592299584E-4</v>
      </c>
      <c r="K9" s="112">
        <f t="shared" ca="1" si="13"/>
        <v>1.6996107456399446E-4</v>
      </c>
      <c r="L9" s="112">
        <f t="shared" ca="1" si="13"/>
        <v>2.1245134320499307E-4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2.5494161184599169E-4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14">D10-(D10-$G10)/($G$1-D$1)</f>
        <v>0</v>
      </c>
      <c r="F10" s="114">
        <f t="shared" ca="1" si="14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ref="H10:L10" ca="1" si="15">G10-5*(G10-$M10)/($M$1-G$1)</f>
        <v>6.0237054630828879E-5</v>
      </c>
      <c r="I10" s="112">
        <f t="shared" ca="1" si="15"/>
        <v>1.2047410926165774E-4</v>
      </c>
      <c r="J10" s="112">
        <f t="shared" ca="1" si="15"/>
        <v>1.8071116389248662E-4</v>
      </c>
      <c r="K10" s="112">
        <f t="shared" ca="1" si="15"/>
        <v>2.4094821852331549E-4</v>
      </c>
      <c r="L10" s="112">
        <f t="shared" ca="1" si="15"/>
        <v>3.0118527315414436E-4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3.6142232778497323E-4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6">D11-(D11-$G11)/($G$1-D$1)</f>
        <v>0</v>
      </c>
      <c r="F11" s="114">
        <f t="shared" ca="1" si="16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ref="H11:L11" ca="1" si="17">G11-5*(G11-$M11)/($M$1-G$1)</f>
        <v>1.2419737763846091E-4</v>
      </c>
      <c r="I11" s="112">
        <f t="shared" ca="1" si="17"/>
        <v>2.4839475527692182E-4</v>
      </c>
      <c r="J11" s="112">
        <f t="shared" ca="1" si="17"/>
        <v>3.7259213291538273E-4</v>
      </c>
      <c r="K11" s="112">
        <f t="shared" ca="1" si="17"/>
        <v>4.9678951055384364E-4</v>
      </c>
      <c r="L11" s="112">
        <f t="shared" ca="1" si="17"/>
        <v>6.2098688819230456E-4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7.4518426583076547E-4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9.2307088565720362E-4</v>
      </c>
      <c r="D12" s="114">
        <f ca="1">MAX(0,IFERROR(VLOOKUP(MID(CELL("filename",$A$1),FIND("]",CELL("filename",$A$1))+1,255)&amp;$A12,_datainput!$A$1:$AE$345,4+D$1-1990,FALSE),0))</f>
        <v>8.1667871281485103E-4</v>
      </c>
      <c r="E12" s="114">
        <f t="shared" ref="E12:F12" ca="1" si="18">D12-(D12-$G12)/($G$1-D$1)</f>
        <v>7.3651461306853991E-4</v>
      </c>
      <c r="F12" s="114">
        <f t="shared" ca="1" si="18"/>
        <v>6.5635051332222879E-4</v>
      </c>
      <c r="G12" s="111">
        <f ca="1">INDEX(OFFSET(_summary!$T$26,0,MATCH(MID(CELL("filename",$A$1),FIND("]",CELL("filename",$A$1))+1,255),_summary!$U$25:$AI$25,0),140,1),MATCH($A12,_summary!$U$26:$U$54,0))</f>
        <v>5.7618641357591767E-4</v>
      </c>
      <c r="H12" s="112">
        <f t="shared" ref="H12:L12" ca="1" si="19">G12-5*(G12-$M12)/($M$1-G$1)</f>
        <v>7.7306694381854956E-4</v>
      </c>
      <c r="I12" s="112">
        <f t="shared" ca="1" si="19"/>
        <v>9.6994747406118145E-4</v>
      </c>
      <c r="J12" s="112">
        <f t="shared" ca="1" si="19"/>
        <v>1.1668280043038133E-3</v>
      </c>
      <c r="K12" s="112">
        <f t="shared" ca="1" si="19"/>
        <v>1.3637085345464452E-3</v>
      </c>
      <c r="L12" s="112">
        <f t="shared" ca="1" si="19"/>
        <v>1.5605890647890771E-3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1.7574695950317092E-3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20">D13-(D13-$G13)/($G$1-D$1)</f>
        <v>2.6658625610323133E-5</v>
      </c>
      <c r="F13" s="114">
        <f t="shared" ca="1" si="20"/>
        <v>5.331725122064626E-5</v>
      </c>
      <c r="G13" s="111">
        <f ca="1">INDEX(OFFSET(_summary!$T$26,0,MATCH(MID(CELL("filename",$A$1),FIND("]",CELL("filename",$A$1))+1,255),_summary!$U$25:$AI$25,0),140,1),MATCH($A13,_summary!$U$26:$U$54,0))</f>
        <v>7.9975876830969396E-5</v>
      </c>
      <c r="H13" s="112">
        <f t="shared" ref="H13:L13" ca="1" si="21">G13-5*(G13-$M13)/($M$1-G$1)</f>
        <v>2.4940776506684868E-4</v>
      </c>
      <c r="I13" s="112">
        <f t="shared" ca="1" si="21"/>
        <v>4.1883965330272795E-4</v>
      </c>
      <c r="J13" s="112">
        <f t="shared" ca="1" si="21"/>
        <v>5.8827154153860716E-4</v>
      </c>
      <c r="K13" s="112">
        <f t="shared" ca="1" si="21"/>
        <v>7.5770342977448638E-4</v>
      </c>
      <c r="L13" s="112">
        <f t="shared" ca="1" si="21"/>
        <v>9.271353180103657E-4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1.096567206246245E-3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22">D14-(D14-$G14)/($G$1-D$1)</f>
        <v>0</v>
      </c>
      <c r="F14" s="114">
        <f t="shared" ca="1" si="2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ref="H14:L14" ca="1" si="23">G14-5*(G14-$M14)/($M$1-G$1)</f>
        <v>1.1067276536924908E-4</v>
      </c>
      <c r="I14" s="112">
        <f t="shared" ca="1" si="23"/>
        <v>2.2134553073849817E-4</v>
      </c>
      <c r="J14" s="112">
        <f t="shared" ca="1" si="23"/>
        <v>3.3201829610774727E-4</v>
      </c>
      <c r="K14" s="112">
        <f t="shared" ca="1" si="23"/>
        <v>4.4269106147699634E-4</v>
      </c>
      <c r="L14" s="112">
        <f t="shared" ca="1" si="23"/>
        <v>5.5336382684624541E-4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6.6403659221549454E-4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24">D15-(D15-$G15)/($G$1-D$1)</f>
        <v>0</v>
      </c>
      <c r="F15" s="114">
        <f t="shared" ca="1" si="2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ref="H15:L15" ca="1" si="25">G15-5*(G15-$M15)/($M$1-G$1)</f>
        <v>4.19071786184476E-4</v>
      </c>
      <c r="I15" s="112">
        <f t="shared" ca="1" si="25"/>
        <v>8.3814357236895189E-4</v>
      </c>
      <c r="J15" s="112">
        <f t="shared" ca="1" si="25"/>
        <v>1.2572153585534277E-3</v>
      </c>
      <c r="K15" s="112">
        <f t="shared" ca="1" si="25"/>
        <v>1.6762871447379038E-3</v>
      </c>
      <c r="L15" s="112">
        <f t="shared" ca="1" si="25"/>
        <v>2.0953589309223798E-3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2.5144307171068559E-3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4.7752326515602309E-5</v>
      </c>
      <c r="D16" s="114">
        <f ca="1">MAX(0,IFERROR(VLOOKUP(MID(CELL("filename",$A$1),FIND("]",CELL("filename",$A$1))+1,255)&amp;$A16,_datainput!$A$1:$AE$345,4+D$1-1990,FALSE),0))</f>
        <v>4.6322293052453575E-5</v>
      </c>
      <c r="E16" s="114">
        <f t="shared" ref="E16:F16" ca="1" si="26">D16-(D16-$G16)/($G$1-D$1)</f>
        <v>5.4030128134599959E-5</v>
      </c>
      <c r="F16" s="114">
        <f t="shared" ca="1" si="26"/>
        <v>6.1737963216746349E-5</v>
      </c>
      <c r="G16" s="111">
        <f ca="1">INDEX(OFFSET(_summary!$T$26,0,MATCH(MID(CELL("filename",$A$1),FIND("]",CELL("filename",$A$1))+1,255),_summary!$U$25:$AI$25,0),140,1),MATCH($A16,_summary!$U$26:$U$54,0))</f>
        <v>6.9445798298892726E-5</v>
      </c>
      <c r="H16" s="112">
        <f t="shared" ref="H16:L16" ca="1" si="27">G16-5*(G16-$M16)/($M$1-G$1)</f>
        <v>1.9784968386697888E-4</v>
      </c>
      <c r="I16" s="112">
        <f t="shared" ca="1" si="27"/>
        <v>3.2625356943506505E-4</v>
      </c>
      <c r="J16" s="112">
        <f t="shared" ca="1" si="27"/>
        <v>4.5465745500315117E-4</v>
      </c>
      <c r="K16" s="112">
        <f t="shared" ca="1" si="27"/>
        <v>5.830613405712374E-4</v>
      </c>
      <c r="L16" s="112">
        <f t="shared" ca="1" si="27"/>
        <v>7.1146522613932351E-4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8.3986911170740963E-4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28">D17-(D17-$G17)/($G$1-D$1)</f>
        <v>0</v>
      </c>
      <c r="F17" s="114">
        <f t="shared" ca="1" si="28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ref="H17:L17" ca="1" si="29">G17-5*(G17-$M17)/($M$1-G$1)</f>
        <v>5.3799615521319302E-5</v>
      </c>
      <c r="I17" s="112">
        <f t="shared" ca="1" si="29"/>
        <v>1.075992310426386E-4</v>
      </c>
      <c r="J17" s="112">
        <f t="shared" ca="1" si="29"/>
        <v>1.6139884656395792E-4</v>
      </c>
      <c r="K17" s="112">
        <f t="shared" ca="1" si="29"/>
        <v>2.1519846208527721E-4</v>
      </c>
      <c r="L17" s="112">
        <f t="shared" ca="1" si="29"/>
        <v>2.689980776065965E-4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3.2279769312791579E-4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30">D18-(D18-$G18)/($G$1-D$1)</f>
        <v>0</v>
      </c>
      <c r="F18" s="114">
        <f t="shared" ca="1" si="30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ref="H18:L18" ca="1" si="31">G18-5*(G18-$M18)/($M$1-G$1)</f>
        <v>1.2221916456136054E-4</v>
      </c>
      <c r="I18" s="112">
        <f t="shared" ca="1" si="31"/>
        <v>2.4443832912272108E-4</v>
      </c>
      <c r="J18" s="112">
        <f t="shared" ca="1" si="31"/>
        <v>3.6665749368408162E-4</v>
      </c>
      <c r="K18" s="112">
        <f t="shared" ca="1" si="31"/>
        <v>4.8887665824544216E-4</v>
      </c>
      <c r="L18" s="112">
        <f t="shared" ca="1" si="31"/>
        <v>6.110958228068027E-4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7.3331498736816324E-4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32">D19-(D19-$G19)/($G$1-D$1)</f>
        <v>0</v>
      </c>
      <c r="F19" s="114">
        <f t="shared" ca="1" si="32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19" ca="1" si="33">G19-5*(G19-$M19)/($M$1-G$1)</f>
        <v>2.1845262542523035E-4</v>
      </c>
      <c r="I19" s="112">
        <f t="shared" ca="1" si="33"/>
        <v>4.3690525085046076E-4</v>
      </c>
      <c r="J19" s="112">
        <f t="shared" ca="1" si="33"/>
        <v>6.5535787627569119E-4</v>
      </c>
      <c r="K19" s="112">
        <f t="shared" ca="1" si="33"/>
        <v>8.7381050170092151E-4</v>
      </c>
      <c r="L19" s="112">
        <f t="shared" ca="1" si="33"/>
        <v>1.0922631271261518E-3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1.3107157525513822E-3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34">D20-(D20-$G20)/($G$1-D$1)</f>
        <v>0</v>
      </c>
      <c r="F20" s="114">
        <f t="shared" ca="1" si="34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ref="H20:L20" ca="1" si="35">G20-5*(G20-$M20)/($M$1-G$1)</f>
        <v>1.209575173480655E-4</v>
      </c>
      <c r="I20" s="112">
        <f t="shared" ca="1" si="35"/>
        <v>2.4191503469613097E-4</v>
      </c>
      <c r="J20" s="112">
        <f t="shared" ca="1" si="35"/>
        <v>3.6287255204419647E-4</v>
      </c>
      <c r="K20" s="112">
        <f t="shared" ca="1" si="35"/>
        <v>4.8383006939226199E-4</v>
      </c>
      <c r="L20" s="112">
        <f t="shared" ca="1" si="35"/>
        <v>6.0478758674032752E-4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7.2574510408839293E-4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36">D21-(D21-$G21)/($G$1-D$1)</f>
        <v>0</v>
      </c>
      <c r="F21" s="114">
        <f t="shared" ca="1" si="36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ref="H21:L21" ca="1" si="37">G21-5*(G21-$M21)/($M$1-G$1)</f>
        <v>1.5093791127108184E-4</v>
      </c>
      <c r="I21" s="112">
        <f t="shared" ca="1" si="37"/>
        <v>3.0187582254216367E-4</v>
      </c>
      <c r="J21" s="112">
        <f t="shared" ca="1" si="37"/>
        <v>4.5281373381324551E-4</v>
      </c>
      <c r="K21" s="112">
        <f t="shared" ca="1" si="37"/>
        <v>6.0375164508432735E-4</v>
      </c>
      <c r="L21" s="112">
        <f t="shared" ca="1" si="37"/>
        <v>7.5468955635540924E-4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9.0562746762649102E-4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1.6959972615422929E-3</v>
      </c>
      <c r="D22" s="114">
        <f ca="1">MAX(0,IFERROR(VLOOKUP(MID(CELL("filename",$A$1),FIND("]",CELL("filename",$A$1))+1,255)&amp;$A22,_datainput!$A$1:$AE$345,4+D$1-1990,FALSE),0))</f>
        <v>1.7030380490920263E-3</v>
      </c>
      <c r="E22" s="114">
        <f t="shared" ref="E22:F22" ca="1" si="38">D22-(D22-$G22)/($G$1-D$1)</f>
        <v>1.5607063343199756E-3</v>
      </c>
      <c r="F22" s="114">
        <f t="shared" ca="1" si="38"/>
        <v>1.4183746195479251E-3</v>
      </c>
      <c r="G22" s="111">
        <f ca="1">INDEX(OFFSET(_summary!$T$26,0,MATCH(MID(CELL("filename",$A$1),FIND("]",CELL("filename",$A$1))+1,255),_summary!$U$25:$AI$25,0),140,1),MATCH($A22,_summary!$U$26:$U$54,0))</f>
        <v>1.2760429047758745E-3</v>
      </c>
      <c r="H22" s="112">
        <f t="shared" ref="H22:L22" ca="1" si="39">G22-5*(G22-$M22)/($M$1-G$1)</f>
        <v>1.8339687125626693E-3</v>
      </c>
      <c r="I22" s="112">
        <f t="shared" ca="1" si="39"/>
        <v>2.3918945203494643E-3</v>
      </c>
      <c r="J22" s="112">
        <f t="shared" ca="1" si="39"/>
        <v>2.9498203281362592E-3</v>
      </c>
      <c r="K22" s="112">
        <f t="shared" ca="1" si="39"/>
        <v>3.507746135923054E-3</v>
      </c>
      <c r="L22" s="112">
        <f t="shared" ca="1" si="39"/>
        <v>4.0656719437098488E-3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4.6235977514966437E-3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40">D23-(D23-$G23)/($G$1-D$1)</f>
        <v>0</v>
      </c>
      <c r="F23" s="114">
        <f t="shared" ca="1" si="40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ref="H23:L23" ca="1" si="41">G23-5*(G23-$M23)/($M$1-G$1)</f>
        <v>4.7528985836813316E-5</v>
      </c>
      <c r="I23" s="112">
        <f t="shared" ca="1" si="41"/>
        <v>9.5057971673626632E-5</v>
      </c>
      <c r="J23" s="112">
        <f t="shared" ca="1" si="41"/>
        <v>1.4258695751043993E-4</v>
      </c>
      <c r="K23" s="112">
        <f t="shared" ca="1" si="41"/>
        <v>1.9011594334725326E-4</v>
      </c>
      <c r="L23" s="112">
        <f t="shared" ca="1" si="41"/>
        <v>2.3764492918406657E-4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2.8517391502087987E-4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8.6372518089024232E-4</v>
      </c>
      <c r="D24" s="114">
        <f ca="1">MAX(0,IFERROR(VLOOKUP(MID(CELL("filename",$A$1),FIND("]",CELL("filename",$A$1))+1,255)&amp;$A24,_datainput!$A$1:$AE$345,4+D$1-1990,FALSE),0))</f>
        <v>8.1940200494922376E-4</v>
      </c>
      <c r="E24" s="114">
        <f t="shared" ref="E24:F24" ca="1" si="42">D24-(D24-$G24)/($G$1-D$1)</f>
        <v>1.333511960506281E-3</v>
      </c>
      <c r="F24" s="114">
        <f t="shared" ca="1" si="42"/>
        <v>1.8476219160633383E-3</v>
      </c>
      <c r="G24" s="111">
        <f ca="1">INDEX(OFFSET(_summary!$T$26,0,MATCH(MID(CELL("filename",$A$1),FIND("]",CELL("filename",$A$1))+1,255),_summary!$U$25:$AI$25,0),140,1),MATCH($A24,_summary!$U$26:$U$54,0))</f>
        <v>2.3617318716203954E-3</v>
      </c>
      <c r="H24" s="112">
        <f t="shared" ref="H24:L24" ca="1" si="43">G24-5*(G24-$M24)/($M$1-G$1)</f>
        <v>2.436391302016905E-3</v>
      </c>
      <c r="I24" s="112">
        <f t="shared" ca="1" si="43"/>
        <v>2.511050732413415E-3</v>
      </c>
      <c r="J24" s="112">
        <f t="shared" ca="1" si="43"/>
        <v>2.585710162809925E-3</v>
      </c>
      <c r="K24" s="112">
        <f t="shared" ca="1" si="43"/>
        <v>2.6603695932064346E-3</v>
      </c>
      <c r="L24" s="112">
        <f t="shared" ca="1" si="43"/>
        <v>2.7350290236029442E-3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2.8096884539994542E-3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44">D25-(D25-$G25)/($G$1-D$1)</f>
        <v>0</v>
      </c>
      <c r="F25" s="114">
        <f t="shared" ca="1" si="4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ref="H25:L25" ca="1" si="45">G25-5*(G25-$M25)/($M$1-G$1)</f>
        <v>1.6863442456920431E-4</v>
      </c>
      <c r="I25" s="112">
        <f t="shared" ca="1" si="45"/>
        <v>3.3726884913840862E-4</v>
      </c>
      <c r="J25" s="112">
        <f t="shared" ca="1" si="45"/>
        <v>5.0590327370761293E-4</v>
      </c>
      <c r="K25" s="112">
        <f t="shared" ca="1" si="45"/>
        <v>6.7453769827681724E-4</v>
      </c>
      <c r="L25" s="112">
        <f t="shared" ca="1" si="45"/>
        <v>8.4317212284602155E-4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1.0118065474152259E-3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5.3438388909873978E-2</v>
      </c>
      <c r="D26" s="114">
        <f ca="1">MAX(0,IFERROR(VLOOKUP(MID(CELL("filename",$A$1),FIND("]",CELL("filename",$A$1))+1,255)&amp;$A26,_datainput!$A$1:$AE$345,4+D$1-1990,FALSE),0))</f>
        <v>5.8838582170595032E-2</v>
      </c>
      <c r="E26" s="114">
        <f t="shared" ref="E26:F26" ca="1" si="46">D26-(D26-$G26)/($G$1-D$1)</f>
        <v>4.9374237313430547E-2</v>
      </c>
      <c r="F26" s="114">
        <f t="shared" ca="1" si="46"/>
        <v>3.9909892456266062E-2</v>
      </c>
      <c r="G26" s="111">
        <f ca="1">INDEX(OFFSET(_summary!$T$26,0,MATCH(MID(CELL("filename",$A$1),FIND("]",CELL("filename",$A$1))+1,255),_summary!$U$25:$AI$25,0),140,1),MATCH($A26,_summary!$U$26:$U$54,0))</f>
        <v>3.0445547599101581E-2</v>
      </c>
      <c r="H26" s="112">
        <f t="shared" ref="H26:L26" ca="1" si="47">G26-5*(G26-$M26)/($M$1-G$1)</f>
        <v>3.052559954414653E-2</v>
      </c>
      <c r="I26" s="112">
        <f t="shared" ca="1" si="47"/>
        <v>3.060565148919148E-2</v>
      </c>
      <c r="J26" s="112">
        <f t="shared" ca="1" si="47"/>
        <v>3.068570343423643E-2</v>
      </c>
      <c r="K26" s="112">
        <f t="shared" ca="1" si="47"/>
        <v>3.0765755379281379E-2</v>
      </c>
      <c r="L26" s="112">
        <f t="shared" ca="1" si="47"/>
        <v>3.0845807324326333E-2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3.0925859269371282E-2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1.6983514333274647E-3</v>
      </c>
      <c r="D27" s="114">
        <f ca="1">MAX(0,IFERROR(VLOOKUP(MID(CELL("filename",$A$1),FIND("]",CELL("filename",$A$1))+1,255)&amp;$A27,_datainput!$A$1:$AE$345,4+D$1-1990,FALSE),0))</f>
        <v>1.6751499586730835E-3</v>
      </c>
      <c r="E27" s="114">
        <f t="shared" ref="E27:F27" ca="1" si="48">D27-(D27-$G27)/($G$1-D$1)</f>
        <v>1.6915360134096057E-3</v>
      </c>
      <c r="F27" s="114">
        <f t="shared" ca="1" si="48"/>
        <v>1.7079220681461278E-3</v>
      </c>
      <c r="G27" s="111">
        <f ca="1">INDEX(OFFSET(_summary!$T$26,0,MATCH(MID(CELL("filename",$A$1),FIND("]",CELL("filename",$A$1))+1,255),_summary!$U$25:$AI$25,0),140,1),MATCH($A27,_summary!$U$26:$U$54,0))</f>
        <v>1.7243081228826502E-3</v>
      </c>
      <c r="H27" s="112">
        <f t="shared" ref="H27:L27" ca="1" si="49">G27-5*(G27-$M27)/($M$1-G$1)</f>
        <v>1.8532395205203469E-3</v>
      </c>
      <c r="I27" s="112">
        <f t="shared" ca="1" si="49"/>
        <v>1.9821709181580436E-3</v>
      </c>
      <c r="J27" s="112">
        <f t="shared" ca="1" si="49"/>
        <v>2.1111023157957404E-3</v>
      </c>
      <c r="K27" s="112">
        <f t="shared" ca="1" si="49"/>
        <v>2.2400337134334371E-3</v>
      </c>
      <c r="L27" s="112">
        <f t="shared" ca="1" si="49"/>
        <v>2.3689651110711338E-3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2.497896508708831E-3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50">D28-(D28-$G28)/($G$1-D$1)</f>
        <v>0</v>
      </c>
      <c r="F28" s="114">
        <f t="shared" ca="1" si="50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ref="H28:L28" ca="1" si="51">G28-5*(G28-$M28)/($M$1-G$1)</f>
        <v>6.6911383474259115E-6</v>
      </c>
      <c r="I28" s="112">
        <f t="shared" ca="1" si="51"/>
        <v>1.3382276694851823E-5</v>
      </c>
      <c r="J28" s="112">
        <f t="shared" ca="1" si="51"/>
        <v>2.0073415042277736E-5</v>
      </c>
      <c r="K28" s="112">
        <f t="shared" ca="1" si="51"/>
        <v>2.6764553389703646E-5</v>
      </c>
      <c r="L28" s="112">
        <f t="shared" ca="1" si="51"/>
        <v>3.3455691737129556E-5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4.0146830084555466E-5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52">D29-(D29-$G29)/($G$1-D$1)</f>
        <v>7.0376994861129265E-3</v>
      </c>
      <c r="F29" s="114">
        <f t="shared" ca="1" si="52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ref="H29:L29" ca="1" si="53">G29-5*(G29-$M29)/($M$1-G$1)</f>
        <v>2.132345013842514E-2</v>
      </c>
      <c r="I29" s="112">
        <f t="shared" ca="1" si="53"/>
        <v>2.15338018185115E-2</v>
      </c>
      <c r="J29" s="112">
        <f t="shared" ca="1" si="53"/>
        <v>2.174415349859786E-2</v>
      </c>
      <c r="K29" s="112">
        <f t="shared" ca="1" si="53"/>
        <v>2.1954505178684223E-2</v>
      </c>
      <c r="L29" s="112">
        <f t="shared" ca="1" si="53"/>
        <v>2.2164856858770586E-2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2.2375208538856946E-2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54">D30-(D30-$G30)/($G$1-D$1)</f>
        <v>0</v>
      </c>
      <c r="F30" s="114">
        <f t="shared" ca="1" si="54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ref="H30:L30" ca="1" si="55">G30-5*(G30-$M30)/($M$1-G$1)</f>
        <v>1.6934000800030029E-4</v>
      </c>
      <c r="I30" s="112">
        <f t="shared" ca="1" si="55"/>
        <v>3.3868001600060064E-4</v>
      </c>
      <c r="J30" s="112">
        <f t="shared" ca="1" si="55"/>
        <v>5.0802002400090096E-4</v>
      </c>
      <c r="K30" s="112">
        <f t="shared" ca="1" si="55"/>
        <v>6.7736003200120128E-4</v>
      </c>
      <c r="L30" s="112">
        <f t="shared" ca="1" si="55"/>
        <v>8.467000400015016E-4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1.0160400480018019E-3</v>
      </c>
    </row>
    <row r="31" spans="1:13" x14ac:dyDescent="0.3">
      <c r="A31" t="s">
        <v>12</v>
      </c>
      <c r="B31">
        <f t="shared" ref="B31:B62" si="56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57">D31-(D31-$G31)/($G$1-D$1)</f>
        <v>0</v>
      </c>
      <c r="F31" s="114">
        <f t="shared" ca="1" si="57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ref="H31:L31" ca="1" si="58">G31-5*(G31-$M31)/($M$1-G$1)</f>
        <v>1.751554747187088E-3</v>
      </c>
      <c r="I31" s="112">
        <f t="shared" ca="1" si="58"/>
        <v>3.5031094943741761E-3</v>
      </c>
      <c r="J31" s="112">
        <f t="shared" ca="1" si="58"/>
        <v>5.2546642415612641E-3</v>
      </c>
      <c r="K31" s="112">
        <f t="shared" ca="1" si="58"/>
        <v>7.0062189887483521E-3</v>
      </c>
      <c r="L31" s="112">
        <f t="shared" ca="1" si="58"/>
        <v>8.757773735935441E-3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1.0509328483122528E-2</v>
      </c>
    </row>
    <row r="32" spans="1:13" x14ac:dyDescent="0.3">
      <c r="A32" t="s">
        <v>1</v>
      </c>
      <c r="B32">
        <f t="shared" si="56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59">D32-(D32-$G32)/($G$1-D$1)</f>
        <v>0</v>
      </c>
      <c r="F32" s="114">
        <f t="shared" ca="1" si="59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ref="H32:L32" ca="1" si="60">G32-5*(G32-$M32)/($M$1-G$1)</f>
        <v>2.9121153912726452E-3</v>
      </c>
      <c r="I32" s="112">
        <f t="shared" ca="1" si="60"/>
        <v>5.8242307825452904E-3</v>
      </c>
      <c r="J32" s="112">
        <f t="shared" ca="1" si="60"/>
        <v>8.7363461738179347E-3</v>
      </c>
      <c r="K32" s="112">
        <f t="shared" ca="1" si="60"/>
        <v>1.1648461565090581E-2</v>
      </c>
      <c r="L32" s="112">
        <f t="shared" ca="1" si="60"/>
        <v>1.4560576956363225E-2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1.7472692347635869E-2</v>
      </c>
    </row>
    <row r="33" spans="1:13" x14ac:dyDescent="0.3">
      <c r="A33" t="s">
        <v>19</v>
      </c>
      <c r="B33">
        <f t="shared" si="56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61">D33-(D33-$G33)/($G$1-D$1)</f>
        <v>0</v>
      </c>
      <c r="F33" s="114">
        <f t="shared" ca="1" si="61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ref="H33:L33" ca="1" si="62">G33-5*(G33-$M33)/($M$1-G$1)</f>
        <v>1.0411024929612681E-3</v>
      </c>
      <c r="I33" s="112">
        <f t="shared" ca="1" si="62"/>
        <v>2.0822049859225361E-3</v>
      </c>
      <c r="J33" s="112">
        <f t="shared" ca="1" si="62"/>
        <v>3.1233074788838042E-3</v>
      </c>
      <c r="K33" s="112">
        <f t="shared" ca="1" si="62"/>
        <v>4.1644099718450723E-3</v>
      </c>
      <c r="L33" s="112">
        <f t="shared" ca="1" si="62"/>
        <v>5.2055124648063399E-3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6.2466149577676084E-3</v>
      </c>
    </row>
    <row r="34" spans="1:13" x14ac:dyDescent="0.3">
      <c r="A34" t="s">
        <v>22</v>
      </c>
      <c r="B34">
        <f t="shared" si="56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63">D34-(D34-$G34)/($G$1-D$1)</f>
        <v>0</v>
      </c>
      <c r="F34" s="114">
        <f t="shared" ca="1" si="63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ref="H34:L34" ca="1" si="64">G34-5*(G34-$M34)/($M$1-G$1)</f>
        <v>9.922519431505147E-4</v>
      </c>
      <c r="I34" s="112">
        <f t="shared" ca="1" si="64"/>
        <v>1.9845038863010294E-3</v>
      </c>
      <c r="J34" s="112">
        <f t="shared" ca="1" si="64"/>
        <v>2.9767558294515441E-3</v>
      </c>
      <c r="K34" s="112">
        <f t="shared" ca="1" si="64"/>
        <v>3.9690077726020588E-3</v>
      </c>
      <c r="L34" s="112">
        <f t="shared" ca="1" si="64"/>
        <v>4.9612597157525735E-3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5.9535116589030882E-3</v>
      </c>
    </row>
    <row r="35" spans="1:13" x14ac:dyDescent="0.3">
      <c r="A35" t="s">
        <v>28</v>
      </c>
      <c r="B35">
        <f t="shared" si="56"/>
        <v>2</v>
      </c>
      <c r="C35" s="114">
        <f ca="1">MAX(0,IFERROR(VLOOKUP(MID(CELL("filename",$A$1),FIND("]",CELL("filename",$A$1))+1,255)&amp;$A35,_datainput!$A$1:$AE$345,4+C$1-1990,FALSE),0))</f>
        <v>1.2481711649634131E-2</v>
      </c>
      <c r="D35" s="114">
        <f ca="1">MAX(0,IFERROR(VLOOKUP(MID(CELL("filename",$A$1),FIND("]",CELL("filename",$A$1))+1,255)&amp;$A35,_datainput!$A$1:$AE$345,4+D$1-1990,FALSE),0))</f>
        <v>1.2046131720675675E-2</v>
      </c>
      <c r="E35" s="114">
        <f t="shared" ref="E35:F35" ca="1" si="65">D35-(D35-$G35)/($G$1-D$1)</f>
        <v>1.2435573451145928E-2</v>
      </c>
      <c r="F35" s="114">
        <f t="shared" ca="1" si="65"/>
        <v>1.2825015181616179E-2</v>
      </c>
      <c r="G35" s="111">
        <f ca="1">INDEX(OFFSET(_summary!$T$26,0,MATCH(MID(CELL("filename",$A$1),FIND("]",CELL("filename",$A$1))+1,255),_summary!$U$25:$AI$25,0),140,1),MATCH($A35,_summary!$U$26:$U$54,0))</f>
        <v>1.3214456912086432E-2</v>
      </c>
      <c r="H35" s="112">
        <f t="shared" ref="H35:L35" ca="1" si="66">G35-5*(G35-$M35)/($M$1-G$1)</f>
        <v>1.581636621688122E-2</v>
      </c>
      <c r="I35" s="112">
        <f t="shared" ca="1" si="66"/>
        <v>1.8418275521676009E-2</v>
      </c>
      <c r="J35" s="112">
        <f t="shared" ca="1" si="66"/>
        <v>2.1020184826470799E-2</v>
      </c>
      <c r="K35" s="112">
        <f t="shared" ca="1" si="66"/>
        <v>2.3622094131265588E-2</v>
      </c>
      <c r="L35" s="112">
        <f t="shared" ca="1" si="66"/>
        <v>2.6224003436060378E-2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2.8825912740855164E-2</v>
      </c>
    </row>
    <row r="36" spans="1:13" x14ac:dyDescent="0.3">
      <c r="A36" t="s">
        <v>13</v>
      </c>
      <c r="B36">
        <f t="shared" si="56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67">D36-(D36-$G36)/($G$1-D$1)</f>
        <v>0</v>
      </c>
      <c r="F36" s="114">
        <f t="shared" ca="1" si="6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ref="H36:L36" ca="1" si="68">G36-5*(G36-$M36)/($M$1-G$1)</f>
        <v>2.3075145675319989E-3</v>
      </c>
      <c r="I36" s="112">
        <f t="shared" ca="1" si="68"/>
        <v>4.6150291350639978E-3</v>
      </c>
      <c r="J36" s="112">
        <f t="shared" ca="1" si="68"/>
        <v>6.9225437025959968E-3</v>
      </c>
      <c r="K36" s="112">
        <f t="shared" ca="1" si="68"/>
        <v>9.2300582701279957E-3</v>
      </c>
      <c r="L36" s="112">
        <f t="shared" ca="1" si="68"/>
        <v>1.1537572837659995E-2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1.3845087405191994E-2</v>
      </c>
    </row>
    <row r="37" spans="1:13" x14ac:dyDescent="0.3">
      <c r="A37" t="s">
        <v>17</v>
      </c>
      <c r="B37">
        <f t="shared" si="56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69">D37-(D37-$G37)/($G$1-D$1)</f>
        <v>0</v>
      </c>
      <c r="F37" s="114">
        <f t="shared" ca="1" si="6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ref="H37:L37" ca="1" si="70">G37-5*(G37-$M37)/($M$1-G$1)</f>
        <v>1.526560730780332E-3</v>
      </c>
      <c r="I37" s="112">
        <f t="shared" ca="1" si="70"/>
        <v>3.0531214615606645E-3</v>
      </c>
      <c r="J37" s="112">
        <f t="shared" ca="1" si="70"/>
        <v>4.5796821923409963E-3</v>
      </c>
      <c r="K37" s="112">
        <f t="shared" ca="1" si="70"/>
        <v>6.1062429231213281E-3</v>
      </c>
      <c r="L37" s="112">
        <f t="shared" ca="1" si="70"/>
        <v>7.6328036539016608E-3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9.1593643846819926E-3</v>
      </c>
    </row>
    <row r="38" spans="1:13" x14ac:dyDescent="0.3">
      <c r="A38" t="s">
        <v>25</v>
      </c>
      <c r="B38">
        <f t="shared" si="56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71">D38-(D38-$G38)/($G$1-D$1)</f>
        <v>0</v>
      </c>
      <c r="F38" s="114">
        <f t="shared" ca="1" si="71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ref="H38:L38" ca="1" si="72">G38-5*(G38-$M38)/($M$1-G$1)</f>
        <v>4.9197235526728502E-4</v>
      </c>
      <c r="I38" s="112">
        <f t="shared" ca="1" si="72"/>
        <v>9.8394471053457003E-4</v>
      </c>
      <c r="J38" s="112">
        <f t="shared" ca="1" si="72"/>
        <v>1.4759170658018551E-3</v>
      </c>
      <c r="K38" s="112">
        <f t="shared" ca="1" si="72"/>
        <v>1.9678894210691401E-3</v>
      </c>
      <c r="L38" s="112">
        <f t="shared" ca="1" si="72"/>
        <v>2.4598617763364251E-3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2.9518341316037101E-3</v>
      </c>
    </row>
    <row r="39" spans="1:13" x14ac:dyDescent="0.3">
      <c r="A39" t="s">
        <v>11</v>
      </c>
      <c r="B39">
        <f t="shared" si="56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73">D39-(D39-$G39)/($G$1-D$1)</f>
        <v>0</v>
      </c>
      <c r="F39" s="114">
        <f t="shared" ca="1" si="73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ref="H39:L39" ca="1" si="74">G39-5*(G39-$M39)/($M$1-G$1)</f>
        <v>6.1034824744449375E-4</v>
      </c>
      <c r="I39" s="112">
        <f t="shared" ca="1" si="74"/>
        <v>1.2206964948889875E-3</v>
      </c>
      <c r="J39" s="112">
        <f t="shared" ca="1" si="74"/>
        <v>1.8310447423334813E-3</v>
      </c>
      <c r="K39" s="112">
        <f t="shared" ca="1" si="74"/>
        <v>2.441392989777975E-3</v>
      </c>
      <c r="L39" s="112">
        <f t="shared" ca="1" si="74"/>
        <v>3.0517412372224688E-3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3.6620894846669627E-3</v>
      </c>
    </row>
    <row r="40" spans="1:13" x14ac:dyDescent="0.3">
      <c r="A40" t="s">
        <v>3</v>
      </c>
      <c r="B40">
        <f t="shared" si="56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75">D40-(D40-$G40)/($G$1-D$1)</f>
        <v>0</v>
      </c>
      <c r="F40" s="114">
        <f t="shared" ca="1" si="75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ref="H40:L40" ca="1" si="76">G40-5*(G40-$M40)/($M$1-G$1)</f>
        <v>1.8653333015108899E-3</v>
      </c>
      <c r="I40" s="112">
        <f t="shared" ca="1" si="76"/>
        <v>3.7306666030217802E-3</v>
      </c>
      <c r="J40" s="112">
        <f t="shared" ca="1" si="76"/>
        <v>5.5959999045326701E-3</v>
      </c>
      <c r="K40" s="112">
        <f t="shared" ca="1" si="76"/>
        <v>7.4613332060435595E-3</v>
      </c>
      <c r="L40" s="112">
        <f t="shared" ca="1" si="76"/>
        <v>9.3266665075544489E-3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1.119199980906534E-2</v>
      </c>
    </row>
    <row r="41" spans="1:13" x14ac:dyDescent="0.3">
      <c r="A41" t="s">
        <v>2</v>
      </c>
      <c r="B41">
        <f t="shared" si="56"/>
        <v>2</v>
      </c>
      <c r="C41" s="114">
        <f ca="1">MAX(0,IFERROR(VLOOKUP(MID(CELL("filename",$A$1),FIND("]",CELL("filename",$A$1))+1,255)&amp;$A41,_datainput!$A$1:$AE$345,4+C$1-1990,FALSE),0))</f>
        <v>9.2307088565720362E-4</v>
      </c>
      <c r="D41" s="114">
        <f ca="1">MAX(0,IFERROR(VLOOKUP(MID(CELL("filename",$A$1),FIND("]",CELL("filename",$A$1))+1,255)&amp;$A41,_datainput!$A$1:$AE$345,4+D$1-1990,FALSE),0))</f>
        <v>8.1667871281485103E-4</v>
      </c>
      <c r="E41" s="114">
        <f t="shared" ref="E41:F41" ca="1" si="77">D41-(D41-$G41)/($G$1-D$1)</f>
        <v>7.3651461306853991E-4</v>
      </c>
      <c r="F41" s="114">
        <f t="shared" ca="1" si="77"/>
        <v>6.5635051332222879E-4</v>
      </c>
      <c r="G41" s="111">
        <f ca="1">INDEX(OFFSET(_summary!$T$26,0,MATCH(MID(CELL("filename",$A$1),FIND("]",CELL("filename",$A$1))+1,255),_summary!$U$25:$AI$25,0),140,1),MATCH($A41,_summary!$U$26:$U$54,0))</f>
        <v>5.7618641357591767E-4</v>
      </c>
      <c r="H41" s="112">
        <f t="shared" ref="H41:L41" ca="1" si="78">G41-5*(G41-$M41)/($M$1-G$1)</f>
        <v>3.2616690610044858E-3</v>
      </c>
      <c r="I41" s="112">
        <f t="shared" ca="1" si="78"/>
        <v>5.9471517084330539E-3</v>
      </c>
      <c r="J41" s="112">
        <f t="shared" ca="1" si="78"/>
        <v>8.6326343558616216E-3</v>
      </c>
      <c r="K41" s="112">
        <f t="shared" ca="1" si="78"/>
        <v>1.131811700329019E-2</v>
      </c>
      <c r="L41" s="112">
        <f t="shared" ca="1" si="78"/>
        <v>1.4003599650718759E-2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1.6689082298147327E-2</v>
      </c>
    </row>
    <row r="42" spans="1:13" x14ac:dyDescent="0.3">
      <c r="A42" t="s">
        <v>16</v>
      </c>
      <c r="B42">
        <f t="shared" si="56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79">D42-(D42-$G42)/($G$1-D$1)</f>
        <v>2.6658625610323133E-5</v>
      </c>
      <c r="F42" s="114">
        <f t="shared" ca="1" si="79"/>
        <v>5.331725122064626E-5</v>
      </c>
      <c r="G42" s="111">
        <f ca="1">INDEX(OFFSET(_summary!$T$26,0,MATCH(MID(CELL("filename",$A$1),FIND("]",CELL("filename",$A$1))+1,255),_summary!$U$25:$AI$25,0),140,1),MATCH($A42,_summary!$U$26:$U$54,0))</f>
        <v>7.9975876830969396E-5</v>
      </c>
      <c r="H42" s="112">
        <f t="shared" ref="H42:L42" ca="1" si="80">G42-5*(G42-$M42)/($M$1-G$1)</f>
        <v>1.899000601944413E-3</v>
      </c>
      <c r="I42" s="112">
        <f t="shared" ca="1" si="80"/>
        <v>3.7180253270578572E-3</v>
      </c>
      <c r="J42" s="112">
        <f t="shared" ca="1" si="80"/>
        <v>5.5370500521713002E-3</v>
      </c>
      <c r="K42" s="112">
        <f t="shared" ca="1" si="80"/>
        <v>7.3560747772847442E-3</v>
      </c>
      <c r="L42" s="112">
        <f t="shared" ca="1" si="80"/>
        <v>9.1750995023981881E-3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1.0994124227511632E-2</v>
      </c>
    </row>
    <row r="43" spans="1:13" x14ac:dyDescent="0.3">
      <c r="A43" t="s">
        <v>15</v>
      </c>
      <c r="B43">
        <f t="shared" si="56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81">D43-(D43-$G43)/($G$1-D$1)</f>
        <v>0</v>
      </c>
      <c r="F43" s="114">
        <f t="shared" ca="1" si="81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ref="H43:L43" ca="1" si="82">G43-5*(G43-$M43)/($M$1-G$1)</f>
        <v>1.765158291957288E-3</v>
      </c>
      <c r="I43" s="112">
        <f t="shared" ca="1" si="82"/>
        <v>3.5303165839145763E-3</v>
      </c>
      <c r="J43" s="112">
        <f t="shared" ca="1" si="82"/>
        <v>5.2954748758718643E-3</v>
      </c>
      <c r="K43" s="112">
        <f t="shared" ca="1" si="82"/>
        <v>7.0606331678291518E-3</v>
      </c>
      <c r="L43" s="112">
        <f t="shared" ca="1" si="82"/>
        <v>8.8257914597864393E-3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1.0590949751743729E-2</v>
      </c>
    </row>
    <row r="44" spans="1:13" x14ac:dyDescent="0.3">
      <c r="A44" t="s">
        <v>18</v>
      </c>
      <c r="B44">
        <f t="shared" si="56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83">D44-(D44-$G44)/($G$1-D$1)</f>
        <v>0</v>
      </c>
      <c r="F44" s="114">
        <f t="shared" ca="1" si="83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ref="H44:L44" ca="1" si="84">G44-5*(G44-$M44)/($M$1-G$1)</f>
        <v>3.518246897415847E-3</v>
      </c>
      <c r="I44" s="112">
        <f t="shared" ca="1" si="84"/>
        <v>7.036493794831694E-3</v>
      </c>
      <c r="J44" s="112">
        <f t="shared" ca="1" si="84"/>
        <v>1.055474069224754E-2</v>
      </c>
      <c r="K44" s="112">
        <f t="shared" ca="1" si="84"/>
        <v>1.4072987589663388E-2</v>
      </c>
      <c r="L44" s="112">
        <f t="shared" ca="1" si="84"/>
        <v>1.7591234487079235E-2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2.1109481384495081E-2</v>
      </c>
    </row>
    <row r="45" spans="1:13" x14ac:dyDescent="0.3">
      <c r="A45" t="s">
        <v>5</v>
      </c>
      <c r="B45">
        <f t="shared" si="56"/>
        <v>2</v>
      </c>
      <c r="C45" s="114">
        <f ca="1">MAX(0,IFERROR(VLOOKUP(MID(CELL("filename",$A$1),FIND("]",CELL("filename",$A$1))+1,255)&amp;$A45,_datainput!$A$1:$AE$345,4+C$1-1990,FALSE),0))</f>
        <v>4.7752326515602309E-5</v>
      </c>
      <c r="D45" s="114">
        <f ca="1">MAX(0,IFERROR(VLOOKUP(MID(CELL("filename",$A$1),FIND("]",CELL("filename",$A$1))+1,255)&amp;$A45,_datainput!$A$1:$AE$345,4+D$1-1990,FALSE),0))</f>
        <v>4.6322293052453575E-5</v>
      </c>
      <c r="E45" s="114">
        <f t="shared" ref="E45:F45" ca="1" si="85">D45-(D45-$G45)/($G$1-D$1)</f>
        <v>5.4030128134599959E-5</v>
      </c>
      <c r="F45" s="114">
        <f t="shared" ca="1" si="85"/>
        <v>6.1737963216746349E-5</v>
      </c>
      <c r="G45" s="111">
        <f ca="1">INDEX(OFFSET(_summary!$T$26,0,MATCH(MID(CELL("filename",$A$1),FIND("]",CELL("filename",$A$1))+1,255),_summary!$U$25:$AI$25,0),140,1),MATCH($A45,_summary!$U$26:$U$54,0))</f>
        <v>6.9445798298892726E-5</v>
      </c>
      <c r="H45" s="112">
        <f t="shared" ref="H45:L45" ca="1" si="86">G45-5*(G45-$M45)/($M$1-G$1)</f>
        <v>2.4394618003061178E-3</v>
      </c>
      <c r="I45" s="112">
        <f t="shared" ca="1" si="86"/>
        <v>4.8094778023133429E-3</v>
      </c>
      <c r="J45" s="112">
        <f t="shared" ca="1" si="86"/>
        <v>7.1794938043205679E-3</v>
      </c>
      <c r="K45" s="112">
        <f t="shared" ca="1" si="86"/>
        <v>9.5495098063277939E-3</v>
      </c>
      <c r="L45" s="112">
        <f t="shared" ca="1" si="86"/>
        <v>1.1919525808335019E-2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1.4289541810342244E-2</v>
      </c>
    </row>
    <row r="46" spans="1:13" x14ac:dyDescent="0.3">
      <c r="A46" t="s">
        <v>23</v>
      </c>
      <c r="B46">
        <f t="shared" si="56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87">D46-(D46-$G46)/($G$1-D$1)</f>
        <v>0</v>
      </c>
      <c r="F46" s="114">
        <f t="shared" ca="1" si="8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ref="H46:L46" ca="1" si="88">G46-5*(G46-$M46)/($M$1-G$1)</f>
        <v>6.7321456254818349E-4</v>
      </c>
      <c r="I46" s="112">
        <f t="shared" ca="1" si="88"/>
        <v>1.346429125096367E-3</v>
      </c>
      <c r="J46" s="112">
        <f t="shared" ca="1" si="88"/>
        <v>2.0196436876445505E-3</v>
      </c>
      <c r="K46" s="112">
        <f t="shared" ca="1" si="88"/>
        <v>2.6928582501927339E-3</v>
      </c>
      <c r="L46" s="112">
        <f t="shared" ca="1" si="88"/>
        <v>3.3660728127409174E-3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4.0392873752891009E-3</v>
      </c>
    </row>
    <row r="47" spans="1:13" x14ac:dyDescent="0.3">
      <c r="A47" t="s">
        <v>24</v>
      </c>
      <c r="B47">
        <f t="shared" si="56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89">D47-(D47-$G47)/($G$1-D$1)</f>
        <v>0</v>
      </c>
      <c r="F47" s="114">
        <f t="shared" ca="1" si="8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ref="H47:L47" ca="1" si="90">G47-5*(G47-$M47)/($M$1-G$1)</f>
        <v>1.0293187505636761E-3</v>
      </c>
      <c r="I47" s="112">
        <f t="shared" ca="1" si="90"/>
        <v>2.0586375011273526E-3</v>
      </c>
      <c r="J47" s="112">
        <f t="shared" ca="1" si="90"/>
        <v>3.0879562516910285E-3</v>
      </c>
      <c r="K47" s="112">
        <f t="shared" ca="1" si="90"/>
        <v>4.1172750022547043E-3</v>
      </c>
      <c r="L47" s="112">
        <f t="shared" ca="1" si="90"/>
        <v>5.1465937528183802E-3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6.1759125033820569E-3</v>
      </c>
    </row>
    <row r="48" spans="1:13" x14ac:dyDescent="0.3">
      <c r="A48" t="s">
        <v>27</v>
      </c>
      <c r="B48">
        <f t="shared" si="56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91">D48-(D48-$G48)/($G$1-D$1)</f>
        <v>0</v>
      </c>
      <c r="F48" s="114">
        <f t="shared" ca="1" si="91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ref="H48:L48" ca="1" si="92">G48-5*(G48-$M48)/($M$1-G$1)</f>
        <v>2.9495364471703754E-3</v>
      </c>
      <c r="I48" s="112">
        <f t="shared" ca="1" si="92"/>
        <v>5.8990728943407508E-3</v>
      </c>
      <c r="J48" s="112">
        <f t="shared" ca="1" si="92"/>
        <v>8.848609341511127E-3</v>
      </c>
      <c r="K48" s="112">
        <f t="shared" ca="1" si="92"/>
        <v>1.1798145788681502E-2</v>
      </c>
      <c r="L48" s="112">
        <f t="shared" ca="1" si="92"/>
        <v>1.4747682235851878E-2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1.7697218683022254E-2</v>
      </c>
    </row>
    <row r="49" spans="1:13" x14ac:dyDescent="0.3">
      <c r="A49" t="s">
        <v>29</v>
      </c>
      <c r="B49">
        <f t="shared" si="56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93">D49-(D49-$G49)/($G$1-D$1)</f>
        <v>0</v>
      </c>
      <c r="F49" s="114">
        <f t="shared" ca="1" si="93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ref="H49:L49" ca="1" si="94">G49-5*(G49-$M49)/($M$1-G$1)</f>
        <v>2.1295048040736288E-3</v>
      </c>
      <c r="I49" s="112">
        <f t="shared" ca="1" si="94"/>
        <v>4.2590096081472576E-3</v>
      </c>
      <c r="J49" s="112">
        <f t="shared" ca="1" si="94"/>
        <v>6.3885144122208864E-3</v>
      </c>
      <c r="K49" s="112">
        <f t="shared" ca="1" si="94"/>
        <v>8.5180192162945152E-3</v>
      </c>
      <c r="L49" s="112">
        <f t="shared" ca="1" si="94"/>
        <v>1.0647524020368143E-2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1.2777028824441773E-2</v>
      </c>
    </row>
    <row r="50" spans="1:13" x14ac:dyDescent="0.3">
      <c r="A50" t="s">
        <v>8</v>
      </c>
      <c r="B50">
        <f t="shared" si="56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95">D50-(D50-$G50)/($G$1-D$1)</f>
        <v>0</v>
      </c>
      <c r="F50" s="114">
        <f t="shared" ca="1" si="95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ref="H50:L50" ca="1" si="96">G50-5*(G50-$M50)/($M$1-G$1)</f>
        <v>3.0116085199097327E-3</v>
      </c>
      <c r="I50" s="112">
        <f t="shared" ca="1" si="96"/>
        <v>6.0232170398194663E-3</v>
      </c>
      <c r="J50" s="112">
        <f t="shared" ca="1" si="96"/>
        <v>9.0348255597291986E-3</v>
      </c>
      <c r="K50" s="112">
        <f t="shared" ca="1" si="96"/>
        <v>1.2046434079638931E-2</v>
      </c>
      <c r="L50" s="112">
        <f t="shared" ca="1" si="96"/>
        <v>1.5058042599548665E-2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1.8069651119458397E-2</v>
      </c>
    </row>
    <row r="51" spans="1:13" x14ac:dyDescent="0.3">
      <c r="A51" t="s">
        <v>6</v>
      </c>
      <c r="B51">
        <f t="shared" si="56"/>
        <v>2</v>
      </c>
      <c r="C51" s="114">
        <f ca="1">MAX(0,IFERROR(VLOOKUP(MID(CELL("filename",$A$1),FIND("]",CELL("filename",$A$1))+1,255)&amp;$A51,_datainput!$A$1:$AE$345,4+C$1-1990,FALSE),0))</f>
        <v>1.6959972615422929E-3</v>
      </c>
      <c r="D51" s="114">
        <f ca="1">MAX(0,IFERROR(VLOOKUP(MID(CELL("filename",$A$1),FIND("]",CELL("filename",$A$1))+1,255)&amp;$A51,_datainput!$A$1:$AE$345,4+D$1-1990,FALSE),0))</f>
        <v>1.7030380490920263E-3</v>
      </c>
      <c r="E51" s="114">
        <f t="shared" ref="E51:F51" ca="1" si="97">D51-(D51-$G51)/($G$1-D$1)</f>
        <v>1.5607063343199756E-3</v>
      </c>
      <c r="F51" s="114">
        <f t="shared" ca="1" si="97"/>
        <v>1.4183746195479251E-3</v>
      </c>
      <c r="G51" s="111">
        <f ca="1">INDEX(OFFSET(_summary!$T$26,0,MATCH(MID(CELL("filename",$A$1),FIND("]",CELL("filename",$A$1))+1,255),_summary!$U$25:$AI$25,0),140,1),MATCH($A51,_summary!$U$26:$U$54,0))</f>
        <v>1.2760429047758745E-3</v>
      </c>
      <c r="H51" s="112">
        <f t="shared" ref="H51:L51" ca="1" si="98">G51-5*(G51-$M51)/($M$1-G$1)</f>
        <v>4.8464965900264024E-3</v>
      </c>
      <c r="I51" s="112">
        <f t="shared" ca="1" si="98"/>
        <v>8.4169502752769292E-3</v>
      </c>
      <c r="J51" s="112">
        <f t="shared" ca="1" si="98"/>
        <v>1.1987403960527457E-2</v>
      </c>
      <c r="K51" s="112">
        <f t="shared" ca="1" si="98"/>
        <v>1.5557857645777984E-2</v>
      </c>
      <c r="L51" s="112">
        <f t="shared" ca="1" si="98"/>
        <v>1.9128311331028512E-2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2.269876501627904E-2</v>
      </c>
    </row>
    <row r="52" spans="1:13" x14ac:dyDescent="0.3">
      <c r="A52" t="s">
        <v>21</v>
      </c>
      <c r="B52">
        <f t="shared" si="56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99">D52-(D52-$G52)/($G$1-D$1)</f>
        <v>0</v>
      </c>
      <c r="F52" s="114">
        <f t="shared" ca="1" si="99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ref="H52:L52" ca="1" si="100">G52-5*(G52-$M52)/($M$1-G$1)</f>
        <v>7.5930878410247391E-4</v>
      </c>
      <c r="I52" s="112">
        <f t="shared" ca="1" si="100"/>
        <v>1.5186175682049476E-3</v>
      </c>
      <c r="J52" s="112">
        <f t="shared" ca="1" si="100"/>
        <v>2.2779263523074215E-3</v>
      </c>
      <c r="K52" s="112">
        <f t="shared" ca="1" si="100"/>
        <v>3.0372351364098956E-3</v>
      </c>
      <c r="L52" s="112">
        <f t="shared" ca="1" si="100"/>
        <v>3.7965439205123693E-3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4.555852704614843E-3</v>
      </c>
    </row>
    <row r="53" spans="1:13" x14ac:dyDescent="0.3">
      <c r="A53" t="s">
        <v>10</v>
      </c>
      <c r="B53">
        <f t="shared" si="56"/>
        <v>2</v>
      </c>
      <c r="C53" s="114">
        <f ca="1">MAX(0,IFERROR(VLOOKUP(MID(CELL("filename",$A$1),FIND("]",CELL("filename",$A$1))+1,255)&amp;$A53,_datainput!$A$1:$AE$345,4+C$1-1990,FALSE),0))</f>
        <v>8.6372518089024232E-4</v>
      </c>
      <c r="D53" s="114">
        <f ca="1">MAX(0,IFERROR(VLOOKUP(MID(CELL("filename",$A$1),FIND("]",CELL("filename",$A$1))+1,255)&amp;$A53,_datainput!$A$1:$AE$345,4+D$1-1990,FALSE),0))</f>
        <v>8.1940200494922376E-4</v>
      </c>
      <c r="E53" s="114">
        <f t="shared" ref="E53:F53" ca="1" si="101">D53-(D53-$G53)/($G$1-D$1)</f>
        <v>1.333511960506281E-3</v>
      </c>
      <c r="F53" s="114">
        <f t="shared" ca="1" si="101"/>
        <v>1.8476219160633383E-3</v>
      </c>
      <c r="G53" s="111">
        <f ca="1">INDEX(OFFSET(_summary!$T$26,0,MATCH(MID(CELL("filename",$A$1),FIND("]",CELL("filename",$A$1))+1,255),_summary!$U$25:$AI$25,0),140,1),MATCH($A53,_summary!$U$26:$U$54,0))</f>
        <v>2.3617318716203954E-3</v>
      </c>
      <c r="H53" s="112">
        <f t="shared" ref="H53:L53" ca="1" si="102">G53-5*(G53-$M53)/($M$1-G$1)</f>
        <v>3.7698269653185256E-3</v>
      </c>
      <c r="I53" s="112">
        <f t="shared" ca="1" si="102"/>
        <v>5.1779220590166559E-3</v>
      </c>
      <c r="J53" s="112">
        <f t="shared" ca="1" si="102"/>
        <v>6.5860171527147866E-3</v>
      </c>
      <c r="K53" s="112">
        <f t="shared" ca="1" si="102"/>
        <v>7.9941122464129172E-3</v>
      </c>
      <c r="L53" s="112">
        <f t="shared" ca="1" si="102"/>
        <v>9.4022073401110462E-3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1.0810302433809177E-2</v>
      </c>
    </row>
    <row r="54" spans="1:13" x14ac:dyDescent="0.3">
      <c r="A54" t="s">
        <v>20</v>
      </c>
      <c r="B54">
        <f t="shared" si="56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103">D54-(D54-$G54)/($G$1-D$1)</f>
        <v>0</v>
      </c>
      <c r="F54" s="114">
        <f t="shared" ca="1" si="103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ref="H54:L54" ca="1" si="104">G54-5*(G54-$M54)/($M$1-G$1)</f>
        <v>2.979711013289278E-3</v>
      </c>
      <c r="I54" s="112">
        <f t="shared" ca="1" si="104"/>
        <v>5.959422026578556E-3</v>
      </c>
      <c r="J54" s="112">
        <f t="shared" ca="1" si="104"/>
        <v>8.9391330398678349E-3</v>
      </c>
      <c r="K54" s="112">
        <f t="shared" ca="1" si="104"/>
        <v>1.1918844053157112E-2</v>
      </c>
      <c r="L54" s="112">
        <f t="shared" ca="1" si="104"/>
        <v>1.4898555066446391E-2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1.787826607973567E-2</v>
      </c>
    </row>
    <row r="55" spans="1:13" x14ac:dyDescent="0.3">
      <c r="A55" t="s">
        <v>26</v>
      </c>
      <c r="B55">
        <f t="shared" si="56"/>
        <v>2</v>
      </c>
      <c r="C55" s="114">
        <f ca="1">MAX(0,IFERROR(VLOOKUP(MID(CELL("filename",$A$1),FIND("]",CELL("filename",$A$1))+1,255)&amp;$A55,_datainput!$A$1:$AE$345,4+C$1-1990,FALSE),0))</f>
        <v>5.3438388909873978E-2</v>
      </c>
      <c r="D55" s="114">
        <f ca="1">MAX(0,IFERROR(VLOOKUP(MID(CELL("filename",$A$1),FIND("]",CELL("filename",$A$1))+1,255)&amp;$A55,_datainput!$A$1:$AE$345,4+D$1-1990,FALSE),0))</f>
        <v>5.8838582170595032E-2</v>
      </c>
      <c r="E55" s="114">
        <f t="shared" ref="E55:F55" ca="1" si="105">D55-(D55-$G55)/($G$1-D$1)</f>
        <v>4.9374237313430547E-2</v>
      </c>
      <c r="F55" s="114">
        <f t="shared" ca="1" si="105"/>
        <v>3.9909892456266062E-2</v>
      </c>
      <c r="G55" s="111">
        <f ca="1">INDEX(OFFSET(_summary!$T$26,0,MATCH(MID(CELL("filename",$A$1),FIND("]",CELL("filename",$A$1))+1,255),_summary!$U$25:$AI$25,0),140,1),MATCH($A55,_summary!$U$26:$U$54,0))</f>
        <v>3.0445547599101581E-2</v>
      </c>
      <c r="H55" s="112">
        <f t="shared" ref="H55:L55" ca="1" si="106">G55-5*(G55-$M55)/($M$1-G$1)</f>
        <v>3.1454376691651416E-2</v>
      </c>
      <c r="I55" s="112">
        <f t="shared" ca="1" si="106"/>
        <v>3.2463205784201254E-2</v>
      </c>
      <c r="J55" s="112">
        <f t="shared" ca="1" si="106"/>
        <v>3.3472034876751093E-2</v>
      </c>
      <c r="K55" s="112">
        <f t="shared" ca="1" si="106"/>
        <v>3.4480863969300932E-2</v>
      </c>
      <c r="L55" s="112">
        <f t="shared" ca="1" si="106"/>
        <v>3.548969306185077E-2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3.6498522154400609E-2</v>
      </c>
    </row>
    <row r="56" spans="1:13" x14ac:dyDescent="0.3">
      <c r="A56" t="s">
        <v>7</v>
      </c>
      <c r="B56">
        <f t="shared" si="56"/>
        <v>2</v>
      </c>
      <c r="C56" s="114">
        <f ca="1">MAX(0,IFERROR(VLOOKUP(MID(CELL("filename",$A$1),FIND("]",CELL("filename",$A$1))+1,255)&amp;$A56,_datainput!$A$1:$AE$345,4+C$1-1990,FALSE),0))</f>
        <v>1.6983514333274647E-3</v>
      </c>
      <c r="D56" s="114">
        <f ca="1">MAX(0,IFERROR(VLOOKUP(MID(CELL("filename",$A$1),FIND("]",CELL("filename",$A$1))+1,255)&amp;$A56,_datainput!$A$1:$AE$345,4+D$1-1990,FALSE),0))</f>
        <v>1.6751499586730835E-3</v>
      </c>
      <c r="E56" s="114">
        <f t="shared" ref="E56:F56" ca="1" si="107">D56-(D56-$G56)/($G$1-D$1)</f>
        <v>1.6915360134096057E-3</v>
      </c>
      <c r="F56" s="114">
        <f t="shared" ca="1" si="107"/>
        <v>1.7079220681461278E-3</v>
      </c>
      <c r="G56" s="111">
        <f ca="1">INDEX(OFFSET(_summary!$T$26,0,MATCH(MID(CELL("filename",$A$1),FIND("]",CELL("filename",$A$1))+1,255),_summary!$U$25:$AI$25,0),140,1),MATCH($A56,_summary!$U$26:$U$54,0))</f>
        <v>1.7243081228826502E-3</v>
      </c>
      <c r="H56" s="112">
        <f t="shared" ref="H56:L56" ca="1" si="108">G56-5*(G56-$M56)/($M$1-G$1)</f>
        <v>3.5193648427766476E-3</v>
      </c>
      <c r="I56" s="112">
        <f t="shared" ca="1" si="108"/>
        <v>5.3144215626706442E-3</v>
      </c>
      <c r="J56" s="112">
        <f t="shared" ca="1" si="108"/>
        <v>7.1094782825646408E-3</v>
      </c>
      <c r="K56" s="112">
        <f t="shared" ca="1" si="108"/>
        <v>8.9045350024586373E-3</v>
      </c>
      <c r="L56" s="112">
        <f t="shared" ca="1" si="108"/>
        <v>1.0699591722352636E-2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1.2494648442246632E-2</v>
      </c>
    </row>
    <row r="57" spans="1:13" x14ac:dyDescent="0.3">
      <c r="A57" t="s">
        <v>9</v>
      </c>
      <c r="B57">
        <f t="shared" si="56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109">D57-(D57-$G57)/($G$1-D$1)</f>
        <v>0</v>
      </c>
      <c r="F57" s="114">
        <f t="shared" ca="1" si="10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ref="H57:L57" ca="1" si="110">G57-5*(G57-$M57)/($M$1-G$1)</f>
        <v>8.5987339314904369E-5</v>
      </c>
      <c r="I57" s="112">
        <f t="shared" ca="1" si="110"/>
        <v>1.7197467862980874E-4</v>
      </c>
      <c r="J57" s="112">
        <f t="shared" ca="1" si="110"/>
        <v>2.5796201794471313E-4</v>
      </c>
      <c r="K57" s="112">
        <f t="shared" ca="1" si="110"/>
        <v>3.4394935725961747E-4</v>
      </c>
      <c r="L57" s="112">
        <f t="shared" ca="1" si="110"/>
        <v>4.2993669657452187E-4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5.1592403588942627E-4</v>
      </c>
    </row>
    <row r="58" spans="1:13" x14ac:dyDescent="0.3">
      <c r="A58" t="s">
        <v>14</v>
      </c>
      <c r="B58">
        <f t="shared" si="56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111">D58-(D58-$G58)/($G$1-D$1)</f>
        <v>7.0376994861129265E-3</v>
      </c>
      <c r="F58" s="114">
        <f t="shared" ca="1" si="111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ref="H58:L58" ca="1" si="112">G58-5*(G58-$M58)/($M$1-G$1)</f>
        <v>2.3634798896007916E-2</v>
      </c>
      <c r="I58" s="112">
        <f t="shared" ca="1" si="112"/>
        <v>2.6156499333677051E-2</v>
      </c>
      <c r="J58" s="112">
        <f t="shared" ca="1" si="112"/>
        <v>2.867819977134619E-2</v>
      </c>
      <c r="K58" s="112">
        <f t="shared" ca="1" si="112"/>
        <v>3.1199900209015325E-2</v>
      </c>
      <c r="L58" s="112">
        <f t="shared" ca="1" si="112"/>
        <v>3.372160064668446E-2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3.6243301084353599E-2</v>
      </c>
    </row>
    <row r="59" spans="1:13" x14ac:dyDescent="0.3">
      <c r="A59" t="s">
        <v>4</v>
      </c>
      <c r="B59">
        <f t="shared" si="56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113">D59-(D59-$G59)/($G$1-D$1)</f>
        <v>0</v>
      </c>
      <c r="F59" s="114">
        <f t="shared" ca="1" si="113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ref="H59:L59" ca="1" si="114">G59-5*(G59-$M59)/($M$1-G$1)</f>
        <v>2.8287850729585718E-3</v>
      </c>
      <c r="I59" s="112">
        <f t="shared" ca="1" si="114"/>
        <v>5.6575701459171436E-3</v>
      </c>
      <c r="J59" s="112">
        <f t="shared" ca="1" si="114"/>
        <v>8.4863552188757154E-3</v>
      </c>
      <c r="K59" s="112">
        <f t="shared" ca="1" si="114"/>
        <v>1.1315140291834287E-2</v>
      </c>
      <c r="L59" s="112">
        <f t="shared" ca="1" si="114"/>
        <v>1.4143925364792859E-2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1.6972710437751431E-2</v>
      </c>
    </row>
    <row r="60" spans="1:13" x14ac:dyDescent="0.3">
      <c r="A60" t="s">
        <v>12</v>
      </c>
      <c r="B60">
        <f t="shared" si="56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115">D60-(D60-$G60)/($G$1-D$1)</f>
        <v>0</v>
      </c>
      <c r="F60" s="114">
        <f t="shared" ca="1" si="115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ref="H60:L60" ca="1" si="116">G60-5*(G60-$M60)/($M$1-G$1)</f>
        <v>3.4070526443918123E-3</v>
      </c>
      <c r="I60" s="112">
        <f t="shared" ca="1" si="116"/>
        <v>6.8141052887836246E-3</v>
      </c>
      <c r="J60" s="112">
        <f t="shared" ca="1" si="116"/>
        <v>1.0221157933175438E-2</v>
      </c>
      <c r="K60" s="112">
        <f t="shared" ca="1" si="116"/>
        <v>1.3628210577567249E-2</v>
      </c>
      <c r="L60" s="112">
        <f t="shared" ca="1" si="116"/>
        <v>1.7035263221959061E-2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2.0442315866350876E-2</v>
      </c>
    </row>
    <row r="61" spans="1:13" x14ac:dyDescent="0.3">
      <c r="A61" t="s">
        <v>1</v>
      </c>
      <c r="B61">
        <f t="shared" si="56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117">D61-(D61-$G61)/($G$1-D$1)</f>
        <v>0</v>
      </c>
      <c r="F61" s="114">
        <f t="shared" ca="1" si="117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ref="H61:L61" ca="1" si="118">G61-5*(G61-$M61)/($M$1-G$1)</f>
        <v>5.6496485364899603E-3</v>
      </c>
      <c r="I61" s="112">
        <f t="shared" ca="1" si="118"/>
        <v>1.1299297072979921E-2</v>
      </c>
      <c r="J61" s="112">
        <f t="shared" ca="1" si="118"/>
        <v>1.6948945609469881E-2</v>
      </c>
      <c r="K61" s="112">
        <f t="shared" ca="1" si="118"/>
        <v>2.2598594145959841E-2</v>
      </c>
      <c r="L61" s="112">
        <f t="shared" ca="1" si="118"/>
        <v>2.8248242682449801E-2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3.3897891218939762E-2</v>
      </c>
    </row>
    <row r="62" spans="1:13" x14ac:dyDescent="0.3">
      <c r="A62" t="s">
        <v>19</v>
      </c>
      <c r="B62">
        <f t="shared" si="56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119">D62-(D62-$G62)/($G$1-D$1)</f>
        <v>0</v>
      </c>
      <c r="F62" s="114">
        <f t="shared" ca="1" si="119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ref="H62:L62" ca="1" si="120">G62-5*(G62-$M62)/($M$1-G$1)</f>
        <v>1.7846499665074339E-3</v>
      </c>
      <c r="I62" s="112">
        <f t="shared" ca="1" si="120"/>
        <v>3.5692999330148682E-3</v>
      </c>
      <c r="J62" s="112">
        <f t="shared" ca="1" si="120"/>
        <v>5.3539498995223023E-3</v>
      </c>
      <c r="K62" s="112">
        <f t="shared" ca="1" si="120"/>
        <v>7.1385998660297365E-3</v>
      </c>
      <c r="L62" s="112">
        <f t="shared" ca="1" si="120"/>
        <v>8.9232498325371706E-3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1.0707899799044605E-2</v>
      </c>
    </row>
    <row r="63" spans="1:13" x14ac:dyDescent="0.3">
      <c r="A63" t="s">
        <v>22</v>
      </c>
      <c r="B63">
        <f t="shared" ref="B63:B94" si="121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122">D63-(D63-$G63)/($G$1-D$1)</f>
        <v>0</v>
      </c>
      <c r="F63" s="114">
        <f t="shared" ca="1" si="122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ref="H63:L63" ca="1" si="123">G63-5*(G63-$M63)/($M$1-G$1)</f>
        <v>1.930319918591161E-3</v>
      </c>
      <c r="I63" s="112">
        <f t="shared" ca="1" si="123"/>
        <v>3.8606398371823221E-3</v>
      </c>
      <c r="J63" s="112">
        <f t="shared" ca="1" si="123"/>
        <v>5.7909597557734829E-3</v>
      </c>
      <c r="K63" s="112">
        <f t="shared" ca="1" si="123"/>
        <v>7.7212796743646442E-3</v>
      </c>
      <c r="L63" s="112">
        <f t="shared" ca="1" si="123"/>
        <v>9.6515995929558045E-3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1.1581919511546966E-2</v>
      </c>
    </row>
    <row r="64" spans="1:13" x14ac:dyDescent="0.3">
      <c r="A64" t="s">
        <v>28</v>
      </c>
      <c r="B64">
        <f t="shared" si="121"/>
        <v>3</v>
      </c>
      <c r="C64" s="114">
        <f ca="1">MAX(0,IFERROR(VLOOKUP(MID(CELL("filename",$A$1),FIND("]",CELL("filename",$A$1))+1,255)&amp;$A64,_datainput!$A$1:$AE$345,4+C$1-1990,FALSE),0))</f>
        <v>1.2481711649634131E-2</v>
      </c>
      <c r="D64" s="114">
        <f ca="1">MAX(0,IFERROR(VLOOKUP(MID(CELL("filename",$A$1),FIND("]",CELL("filename",$A$1))+1,255)&amp;$A64,_datainput!$A$1:$AE$345,4+D$1-1990,FALSE),0))</f>
        <v>1.2046131720675675E-2</v>
      </c>
      <c r="E64" s="114">
        <f t="shared" ref="E64:F64" ca="1" si="124">D64-(D64-$G64)/($G$1-D$1)</f>
        <v>1.2435573451145928E-2</v>
      </c>
      <c r="F64" s="114">
        <f t="shared" ca="1" si="124"/>
        <v>1.2825015181616179E-2</v>
      </c>
      <c r="G64" s="111">
        <f ca="1">INDEX(OFFSET(_summary!$T$26,0,MATCH(MID(CELL("filename",$A$1),FIND("]",CELL("filename",$A$1))+1,255),_summary!$U$25:$AI$25,0),140,1),MATCH($A64,_summary!$U$26:$U$54,0))</f>
        <v>1.3214456912086432E-2</v>
      </c>
      <c r="H64" s="112">
        <f t="shared" ref="H64:L64" ca="1" si="125">G64-5*(G64-$M64)/($M$1-G$1)</f>
        <v>1.828818005643627E-2</v>
      </c>
      <c r="I64" s="112">
        <f t="shared" ca="1" si="125"/>
        <v>2.336190320078611E-2</v>
      </c>
      <c r="J64" s="112">
        <f t="shared" ca="1" si="125"/>
        <v>2.843562634513595E-2</v>
      </c>
      <c r="K64" s="112">
        <f t="shared" ca="1" si="125"/>
        <v>3.3509349489485786E-2</v>
      </c>
      <c r="L64" s="112">
        <f t="shared" ca="1" si="125"/>
        <v>3.8583072633835626E-2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4.3656795778185466E-2</v>
      </c>
    </row>
    <row r="65" spans="1:13" x14ac:dyDescent="0.3">
      <c r="A65" t="s">
        <v>13</v>
      </c>
      <c r="B65">
        <f t="shared" si="12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126">D65-(D65-$G65)/($G$1-D$1)</f>
        <v>0</v>
      </c>
      <c r="F65" s="114">
        <f t="shared" ca="1" si="126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ref="H65:L65" ca="1" si="127">G65-5*(G65-$M65)/($M$1-G$1)</f>
        <v>4.2074275029543775E-3</v>
      </c>
      <c r="I65" s="112">
        <f t="shared" ca="1" si="127"/>
        <v>8.414855005908755E-3</v>
      </c>
      <c r="J65" s="112">
        <f t="shared" ca="1" si="127"/>
        <v>1.2622282508863132E-2</v>
      </c>
      <c r="K65" s="112">
        <f t="shared" ca="1" si="127"/>
        <v>1.682971001181751E-2</v>
      </c>
      <c r="L65" s="112">
        <f t="shared" ca="1" si="127"/>
        <v>2.1037137514771889E-2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2.5244565017726265E-2</v>
      </c>
    </row>
    <row r="66" spans="1:13" x14ac:dyDescent="0.3">
      <c r="A66" t="s">
        <v>17</v>
      </c>
      <c r="B66">
        <f t="shared" si="12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128">D66-(D66-$G66)/($G$1-D$1)</f>
        <v>0</v>
      </c>
      <c r="F66" s="114">
        <f t="shared" ca="1" si="12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ref="H66:L66" ca="1" si="129">G66-5*(G66-$M66)/($M$1-G$1)</f>
        <v>2.9766054572162451E-3</v>
      </c>
      <c r="I66" s="112">
        <f t="shared" ca="1" si="129"/>
        <v>5.9532109144324911E-3</v>
      </c>
      <c r="J66" s="112">
        <f t="shared" ca="1" si="129"/>
        <v>8.9298163716487362E-3</v>
      </c>
      <c r="K66" s="112">
        <f t="shared" ca="1" si="129"/>
        <v>1.190642182886498E-2</v>
      </c>
      <c r="L66" s="112">
        <f t="shared" ca="1" si="129"/>
        <v>1.4883027286081226E-2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1.7859632743297472E-2</v>
      </c>
    </row>
    <row r="67" spans="1:13" x14ac:dyDescent="0.3">
      <c r="A67" t="s">
        <v>25</v>
      </c>
      <c r="B67">
        <f t="shared" si="12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130">D67-(D67-$G67)/($G$1-D$1)</f>
        <v>0</v>
      </c>
      <c r="F67" s="114">
        <f t="shared" ca="1" si="13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67" ca="1" si="131">G67-5*(G67-$M67)/($M$1-G$1)</f>
        <v>9.2808496006628323E-4</v>
      </c>
      <c r="I67" s="112">
        <f t="shared" ca="1" si="131"/>
        <v>1.8561699201325665E-3</v>
      </c>
      <c r="J67" s="112">
        <f t="shared" ca="1" si="131"/>
        <v>2.7842548801988495E-3</v>
      </c>
      <c r="K67" s="112">
        <f t="shared" ca="1" si="131"/>
        <v>3.7123398402651329E-3</v>
      </c>
      <c r="L67" s="112">
        <f t="shared" ca="1" si="131"/>
        <v>4.6404248003314164E-3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5.5685097603976998E-3</v>
      </c>
    </row>
    <row r="68" spans="1:13" x14ac:dyDescent="0.3">
      <c r="A68" t="s">
        <v>11</v>
      </c>
      <c r="B68">
        <f t="shared" si="12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132">D68-(D68-$G68)/($G$1-D$1)</f>
        <v>0</v>
      </c>
      <c r="F68" s="114">
        <f t="shared" ca="1" si="13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ref="H68:L68" ca="1" si="133">G68-5*(G68-$M68)/($M$1-G$1)</f>
        <v>1.1871251475882581E-3</v>
      </c>
      <c r="I68" s="112">
        <f t="shared" ca="1" si="133"/>
        <v>2.3742502951765161E-3</v>
      </c>
      <c r="J68" s="112">
        <f t="shared" ca="1" si="133"/>
        <v>3.5613754427647744E-3</v>
      </c>
      <c r="K68" s="112">
        <f t="shared" ca="1" si="133"/>
        <v>4.7485005903530322E-3</v>
      </c>
      <c r="L68" s="112">
        <f t="shared" ca="1" si="133"/>
        <v>5.9356257379412905E-3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7.1227508855295487E-3</v>
      </c>
    </row>
    <row r="69" spans="1:13" x14ac:dyDescent="0.3">
      <c r="A69" t="s">
        <v>3</v>
      </c>
      <c r="B69">
        <f t="shared" si="12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134">D69-(D69-$G69)/($G$1-D$1)</f>
        <v>0</v>
      </c>
      <c r="F69" s="114">
        <f t="shared" ca="1" si="134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ref="H69:L69" ca="1" si="135">G69-5*(G69-$M69)/($M$1-G$1)</f>
        <v>3.6351902529505975E-3</v>
      </c>
      <c r="I69" s="112">
        <f t="shared" ca="1" si="135"/>
        <v>7.2703805059011958E-3</v>
      </c>
      <c r="J69" s="112">
        <f t="shared" ca="1" si="135"/>
        <v>1.0905570758851794E-2</v>
      </c>
      <c r="K69" s="112">
        <f t="shared" ca="1" si="135"/>
        <v>1.4540761011802392E-2</v>
      </c>
      <c r="L69" s="112">
        <f t="shared" ca="1" si="135"/>
        <v>1.817595126475299E-2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2.1811141517703588E-2</v>
      </c>
    </row>
    <row r="70" spans="1:13" x14ac:dyDescent="0.3">
      <c r="A70" t="s">
        <v>2</v>
      </c>
      <c r="B70">
        <f t="shared" si="121"/>
        <v>3</v>
      </c>
      <c r="C70" s="114">
        <f ca="1">MAX(0,IFERROR(VLOOKUP(MID(CELL("filename",$A$1),FIND("]",CELL("filename",$A$1))+1,255)&amp;$A70,_datainput!$A$1:$AE$345,4+C$1-1990,FALSE),0))</f>
        <v>9.2307088565720362E-4</v>
      </c>
      <c r="D70" s="114">
        <f ca="1">MAX(0,IFERROR(VLOOKUP(MID(CELL("filename",$A$1),FIND("]",CELL("filename",$A$1))+1,255)&amp;$A70,_datainput!$A$1:$AE$345,4+D$1-1990,FALSE),0))</f>
        <v>8.1667871281485103E-4</v>
      </c>
      <c r="E70" s="114">
        <f t="shared" ref="E70:F70" ca="1" si="136">D70-(D70-$G70)/($G$1-D$1)</f>
        <v>7.3651461306853991E-4</v>
      </c>
      <c r="F70" s="114">
        <f t="shared" ca="1" si="136"/>
        <v>6.5635051332222879E-4</v>
      </c>
      <c r="G70" s="111">
        <f ca="1">INDEX(OFFSET(_summary!$T$26,0,MATCH(MID(CELL("filename",$A$1),FIND("]",CELL("filename",$A$1))+1,255),_summary!$U$25:$AI$25,0),140,1),MATCH($A70,_summary!$U$26:$U$54,0))</f>
        <v>5.7618641357591767E-4</v>
      </c>
      <c r="H70" s="112">
        <f t="shared" ref="H70:L70" ca="1" si="137">G70-5*(G70-$M70)/($M$1-G$1)</f>
        <v>5.7907850866571213E-3</v>
      </c>
      <c r="I70" s="112">
        <f t="shared" ca="1" si="137"/>
        <v>1.1005383759738325E-2</v>
      </c>
      <c r="J70" s="112">
        <f t="shared" ca="1" si="137"/>
        <v>1.6219982432819528E-2</v>
      </c>
      <c r="K70" s="112">
        <f t="shared" ca="1" si="137"/>
        <v>2.143458110590073E-2</v>
      </c>
      <c r="L70" s="112">
        <f t="shared" ca="1" si="137"/>
        <v>2.6649179778981937E-2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3.1863778452063139E-2</v>
      </c>
    </row>
    <row r="71" spans="1:13" x14ac:dyDescent="0.3">
      <c r="A71" t="s">
        <v>16</v>
      </c>
      <c r="B71">
        <f t="shared" si="12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138">D71-(D71-$G71)/($G$1-D$1)</f>
        <v>2.6658625610323133E-5</v>
      </c>
      <c r="F71" s="114">
        <f t="shared" ca="1" si="138"/>
        <v>5.331725122064626E-5</v>
      </c>
      <c r="G71" s="111">
        <f ca="1">INDEX(OFFSET(_summary!$T$26,0,MATCH(MID(CELL("filename",$A$1),FIND("]",CELL("filename",$A$1))+1,255),_summary!$U$25:$AI$25,0),140,1),MATCH($A71,_summary!$U$26:$U$54,0))</f>
        <v>7.9975876830969396E-5</v>
      </c>
      <c r="H71" s="112">
        <f t="shared" ref="H71:L71" ca="1" si="139">G71-5*(G71-$M71)/($M$1-G$1)</f>
        <v>3.6267329531478381E-3</v>
      </c>
      <c r="I71" s="112">
        <f t="shared" ca="1" si="139"/>
        <v>7.173490029464707E-3</v>
      </c>
      <c r="J71" s="112">
        <f t="shared" ca="1" si="139"/>
        <v>1.0720247105781575E-2</v>
      </c>
      <c r="K71" s="112">
        <f t="shared" ca="1" si="139"/>
        <v>1.4267004182098444E-2</v>
      </c>
      <c r="L71" s="112">
        <f t="shared" ca="1" si="139"/>
        <v>1.7813761258415311E-2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2.1360518334732181E-2</v>
      </c>
    </row>
    <row r="72" spans="1:13" x14ac:dyDescent="0.3">
      <c r="A72" t="s">
        <v>15</v>
      </c>
      <c r="B72">
        <f t="shared" si="12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140">D72-(D72-$G72)/($G$1-D$1)</f>
        <v>0</v>
      </c>
      <c r="F72" s="114">
        <f t="shared" ca="1" si="140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ref="H72:L72" ca="1" si="141">G72-5*(G72-$M72)/($M$1-G$1)</f>
        <v>3.3993176981535578E-3</v>
      </c>
      <c r="I72" s="112">
        <f t="shared" ca="1" si="141"/>
        <v>6.7986353963071164E-3</v>
      </c>
      <c r="J72" s="112">
        <f t="shared" ca="1" si="141"/>
        <v>1.0197953094460675E-2</v>
      </c>
      <c r="K72" s="112">
        <f t="shared" ca="1" si="141"/>
        <v>1.3597270792614233E-2</v>
      </c>
      <c r="L72" s="112">
        <f t="shared" ca="1" si="141"/>
        <v>1.6996588490767791E-2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2.0395906188921349E-2</v>
      </c>
    </row>
    <row r="73" spans="1:13" x14ac:dyDescent="0.3">
      <c r="A73" t="s">
        <v>18</v>
      </c>
      <c r="B73">
        <f t="shared" si="12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142">D73-(D73-$G73)/($G$1-D$1)</f>
        <v>0</v>
      </c>
      <c r="F73" s="114">
        <f t="shared" ca="1" si="142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ref="H73:L73" ca="1" si="143">G73-5*(G73-$M73)/($M$1-G$1)</f>
        <v>6.5287385958650761E-3</v>
      </c>
      <c r="I73" s="112">
        <f t="shared" ca="1" si="143"/>
        <v>1.305747719173015E-2</v>
      </c>
      <c r="J73" s="112">
        <f t="shared" ca="1" si="143"/>
        <v>1.9586215787595229E-2</v>
      </c>
      <c r="K73" s="112">
        <f t="shared" ca="1" si="143"/>
        <v>2.6114954383460304E-2</v>
      </c>
      <c r="L73" s="112">
        <f t="shared" ca="1" si="143"/>
        <v>3.264369297932538E-2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3.9172431575190458E-2</v>
      </c>
    </row>
    <row r="74" spans="1:13" x14ac:dyDescent="0.3">
      <c r="A74" t="s">
        <v>5</v>
      </c>
      <c r="B74">
        <f t="shared" si="121"/>
        <v>3</v>
      </c>
      <c r="C74" s="114">
        <f ca="1">MAX(0,IFERROR(VLOOKUP(MID(CELL("filename",$A$1),FIND("]",CELL("filename",$A$1))+1,255)&amp;$A74,_datainput!$A$1:$AE$345,4+C$1-1990,FALSE),0))</f>
        <v>4.7752326515602309E-5</v>
      </c>
      <c r="D74" s="114">
        <f ca="1">MAX(0,IFERROR(VLOOKUP(MID(CELL("filename",$A$1),FIND("]",CELL("filename",$A$1))+1,255)&amp;$A74,_datainput!$A$1:$AE$345,4+D$1-1990,FALSE),0))</f>
        <v>4.6322293052453575E-5</v>
      </c>
      <c r="E74" s="114">
        <f t="shared" ref="E74:F74" ca="1" si="144">D74-(D74-$G74)/($G$1-D$1)</f>
        <v>5.4030128134599959E-5</v>
      </c>
      <c r="F74" s="114">
        <f t="shared" ca="1" si="144"/>
        <v>6.1737963216746349E-5</v>
      </c>
      <c r="G74" s="111">
        <f ca="1">INDEX(OFFSET(_summary!$T$26,0,MATCH(MID(CELL("filename",$A$1),FIND("]",CELL("filename",$A$1))+1,255),_summary!$U$25:$AI$25,0),140,1),MATCH($A74,_summary!$U$26:$U$54,0))</f>
        <v>6.9445798298892726E-5</v>
      </c>
      <c r="H74" s="112">
        <f t="shared" ref="H74:L74" ca="1" si="145">G74-5*(G74-$M74)/($M$1-G$1)</f>
        <v>4.6909770022129822E-3</v>
      </c>
      <c r="I74" s="112">
        <f t="shared" ca="1" si="145"/>
        <v>9.3125082061270709E-3</v>
      </c>
      <c r="J74" s="112">
        <f t="shared" ca="1" si="145"/>
        <v>1.393403941004116E-2</v>
      </c>
      <c r="K74" s="112">
        <f t="shared" ca="1" si="145"/>
        <v>1.8555570613955248E-2</v>
      </c>
      <c r="L74" s="112">
        <f t="shared" ca="1" si="145"/>
        <v>2.317710181786934E-2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2.7798633021783429E-2</v>
      </c>
    </row>
    <row r="75" spans="1:13" x14ac:dyDescent="0.3">
      <c r="A75" t="s">
        <v>23</v>
      </c>
      <c r="B75">
        <f t="shared" si="12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146">D75-(D75-$G75)/($G$1-D$1)</f>
        <v>0</v>
      </c>
      <c r="F75" s="114">
        <f t="shared" ca="1" si="146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ref="H75:L75" ca="1" si="147">G75-5*(G75-$M75)/($M$1-G$1)</f>
        <v>1.2881666649746876E-3</v>
      </c>
      <c r="I75" s="112">
        <f t="shared" ca="1" si="147"/>
        <v>2.5763333299493752E-3</v>
      </c>
      <c r="J75" s="112">
        <f t="shared" ca="1" si="147"/>
        <v>3.8644999949240628E-3</v>
      </c>
      <c r="K75" s="112">
        <f t="shared" ca="1" si="147"/>
        <v>5.1526666598987504E-3</v>
      </c>
      <c r="L75" s="112">
        <f t="shared" ca="1" si="147"/>
        <v>6.440833324873438E-3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7.7289999898481256E-3</v>
      </c>
    </row>
    <row r="76" spans="1:13" x14ac:dyDescent="0.3">
      <c r="A76" t="s">
        <v>24</v>
      </c>
      <c r="B76">
        <f t="shared" si="12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148">D76-(D76-$G76)/($G$1-D$1)</f>
        <v>0</v>
      </c>
      <c r="F76" s="114">
        <f t="shared" ca="1" si="148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ref="H76:L76" ca="1" si="149">G76-5*(G76-$M76)/($M$1-G$1)</f>
        <v>1.8764444484107637E-3</v>
      </c>
      <c r="I76" s="112">
        <f t="shared" ca="1" si="149"/>
        <v>3.7528888968215274E-3</v>
      </c>
      <c r="J76" s="112">
        <f t="shared" ca="1" si="149"/>
        <v>5.6293333452322909E-3</v>
      </c>
      <c r="K76" s="112">
        <f t="shared" ca="1" si="149"/>
        <v>7.5057777936430549E-3</v>
      </c>
      <c r="L76" s="112">
        <f t="shared" ca="1" si="149"/>
        <v>9.3822222420538188E-3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1.1258666690464582E-2</v>
      </c>
    </row>
    <row r="77" spans="1:13" x14ac:dyDescent="0.3">
      <c r="A77" t="s">
        <v>27</v>
      </c>
      <c r="B77">
        <f t="shared" si="12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150">D77-(D77-$G77)/($G$1-D$1)</f>
        <v>0</v>
      </c>
      <c r="F77" s="114">
        <f t="shared" ca="1" si="15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ref="H77:L77" ca="1" si="151">G77-5*(G77-$M77)/($M$1-G$1)</f>
        <v>5.7492843064578239E-3</v>
      </c>
      <c r="I77" s="112">
        <f t="shared" ca="1" si="151"/>
        <v>1.1498568612915648E-2</v>
      </c>
      <c r="J77" s="112">
        <f t="shared" ca="1" si="151"/>
        <v>1.7247852919373471E-2</v>
      </c>
      <c r="K77" s="112">
        <f t="shared" ca="1" si="151"/>
        <v>2.2997137225831295E-2</v>
      </c>
      <c r="L77" s="112">
        <f t="shared" ca="1" si="151"/>
        <v>2.8746421532289117E-2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3.4495705838746941E-2</v>
      </c>
    </row>
    <row r="78" spans="1:13" x14ac:dyDescent="0.3">
      <c r="A78" t="s">
        <v>29</v>
      </c>
      <c r="B78">
        <f t="shared" si="12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152">D78-(D78-$G78)/($G$1-D$1)</f>
        <v>0</v>
      </c>
      <c r="F78" s="114">
        <f t="shared" ca="1" si="15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ref="H78:L78" ca="1" si="153">G78-5*(G78-$M78)/($M$1-G$1)</f>
        <v>4.152534367943576E-3</v>
      </c>
      <c r="I78" s="112">
        <f t="shared" ca="1" si="153"/>
        <v>8.3050687358871521E-3</v>
      </c>
      <c r="J78" s="112">
        <f t="shared" ca="1" si="153"/>
        <v>1.2457603103830728E-2</v>
      </c>
      <c r="K78" s="112">
        <f t="shared" ca="1" si="153"/>
        <v>1.6610137471774304E-2</v>
      </c>
      <c r="L78" s="112">
        <f t="shared" ca="1" si="153"/>
        <v>2.0762671839717882E-2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2.4915206207661456E-2</v>
      </c>
    </row>
    <row r="79" spans="1:13" x14ac:dyDescent="0.3">
      <c r="A79" t="s">
        <v>8</v>
      </c>
      <c r="B79">
        <f t="shared" si="12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154">D79-(D79-$G79)/($G$1-D$1)</f>
        <v>0</v>
      </c>
      <c r="F79" s="114">
        <f t="shared" ca="1" si="154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ref="H79:L79" ca="1" si="155">G79-5*(G79-$M79)/($M$1-G$1)</f>
        <v>5.8724464802040457E-3</v>
      </c>
      <c r="I79" s="112">
        <f t="shared" ca="1" si="155"/>
        <v>1.1744892960408091E-2</v>
      </c>
      <c r="J79" s="112">
        <f t="shared" ca="1" si="155"/>
        <v>1.7617339440612136E-2</v>
      </c>
      <c r="K79" s="112">
        <f t="shared" ca="1" si="155"/>
        <v>2.3489785920816183E-2</v>
      </c>
      <c r="L79" s="112">
        <f t="shared" ca="1" si="155"/>
        <v>2.9362232401020226E-2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3.5234678881224273E-2</v>
      </c>
    </row>
    <row r="80" spans="1:13" x14ac:dyDescent="0.3">
      <c r="A80" t="s">
        <v>6</v>
      </c>
      <c r="B80">
        <f t="shared" si="121"/>
        <v>3</v>
      </c>
      <c r="C80" s="114">
        <f ca="1">MAX(0,IFERROR(VLOOKUP(MID(CELL("filename",$A$1),FIND("]",CELL("filename",$A$1))+1,255)&amp;$A80,_datainput!$A$1:$AE$345,4+C$1-1990,FALSE),0))</f>
        <v>1.6959972615422929E-3</v>
      </c>
      <c r="D80" s="114">
        <f ca="1">MAX(0,IFERROR(VLOOKUP(MID(CELL("filename",$A$1),FIND("]",CELL("filename",$A$1))+1,255)&amp;$A80,_datainput!$A$1:$AE$345,4+D$1-1990,FALSE),0))</f>
        <v>1.7030380490920263E-3</v>
      </c>
      <c r="E80" s="114">
        <f t="shared" ref="E80:F80" ca="1" si="156">D80-(D80-$G80)/($G$1-D$1)</f>
        <v>1.5607063343199756E-3</v>
      </c>
      <c r="F80" s="114">
        <f t="shared" ca="1" si="156"/>
        <v>1.4183746195479251E-3</v>
      </c>
      <c r="G80" s="111">
        <f ca="1">INDEX(OFFSET(_summary!$T$26,0,MATCH(MID(CELL("filename",$A$1),FIND("]",CELL("filename",$A$1))+1,255),_summary!$U$25:$AI$25,0),140,1),MATCH($A80,_summary!$U$26:$U$54,0))</f>
        <v>1.2760429047758745E-3</v>
      </c>
      <c r="H80" s="112">
        <f t="shared" ref="H80:L80" ca="1" si="157">G80-5*(G80-$M80)/($M$1-G$1)</f>
        <v>7.5161639815684517E-3</v>
      </c>
      <c r="I80" s="112">
        <f t="shared" ca="1" si="157"/>
        <v>1.3756285058361028E-2</v>
      </c>
      <c r="J80" s="112">
        <f t="shared" ca="1" si="157"/>
        <v>1.9996406135153605E-2</v>
      </c>
      <c r="K80" s="112">
        <f t="shared" ca="1" si="157"/>
        <v>2.6236527211946182E-2</v>
      </c>
      <c r="L80" s="112">
        <f t="shared" ca="1" si="157"/>
        <v>3.2476648288738759E-2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3.8716769365531339E-2</v>
      </c>
    </row>
    <row r="81" spans="1:13" x14ac:dyDescent="0.3">
      <c r="A81" t="s">
        <v>21</v>
      </c>
      <c r="B81">
        <f t="shared" si="12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158">D81-(D81-$G81)/($G$1-D$1)</f>
        <v>0</v>
      </c>
      <c r="F81" s="114">
        <f t="shared" ca="1" si="158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ref="H81:L81" ca="1" si="159">G81-5*(G81-$M81)/($M$1-G$1)</f>
        <v>1.4806521289998239E-3</v>
      </c>
      <c r="I81" s="112">
        <f t="shared" ca="1" si="159"/>
        <v>2.9613042579996478E-3</v>
      </c>
      <c r="J81" s="112">
        <f t="shared" ca="1" si="159"/>
        <v>4.4419563869994719E-3</v>
      </c>
      <c r="K81" s="112">
        <f t="shared" ca="1" si="159"/>
        <v>5.9226085159992956E-3</v>
      </c>
      <c r="L81" s="112">
        <f t="shared" ca="1" si="159"/>
        <v>7.4032606449991201E-3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8.8839127739989438E-3</v>
      </c>
    </row>
    <row r="82" spans="1:13" x14ac:dyDescent="0.3">
      <c r="A82" t="s">
        <v>10</v>
      </c>
      <c r="B82">
        <f t="shared" si="121"/>
        <v>3</v>
      </c>
      <c r="C82" s="114">
        <f ca="1">MAX(0,IFERROR(VLOOKUP(MID(CELL("filename",$A$1),FIND("]",CELL("filename",$A$1))+1,255)&amp;$A82,_datainput!$A$1:$AE$345,4+C$1-1990,FALSE),0))</f>
        <v>8.6372518089024232E-4</v>
      </c>
      <c r="D82" s="114">
        <f ca="1">MAX(0,IFERROR(VLOOKUP(MID(CELL("filename",$A$1),FIND("]",CELL("filename",$A$1))+1,255)&amp;$A82,_datainput!$A$1:$AE$345,4+D$1-1990,FALSE),0))</f>
        <v>8.1940200494922376E-4</v>
      </c>
      <c r="E82" s="114">
        <f t="shared" ref="E82:F82" ca="1" si="160">D82-(D82-$G82)/($G$1-D$1)</f>
        <v>1.333511960506281E-3</v>
      </c>
      <c r="F82" s="114">
        <f t="shared" ca="1" si="160"/>
        <v>1.8476219160633383E-3</v>
      </c>
      <c r="G82" s="111">
        <f ca="1">INDEX(OFFSET(_summary!$T$26,0,MATCH(MID(CELL("filename",$A$1),FIND("]",CELL("filename",$A$1))+1,255),_summary!$U$25:$AI$25,0),140,1),MATCH($A82,_summary!$U$26:$U$54,0))</f>
        <v>2.3617318716203954E-3</v>
      </c>
      <c r="H82" s="112">
        <f t="shared" ref="H82:L82" ca="1" si="161">G82-5*(G82-$M82)/($M$1-G$1)</f>
        <v>5.0993947416095968E-3</v>
      </c>
      <c r="I82" s="112">
        <f t="shared" ca="1" si="161"/>
        <v>7.8370576115987991E-3</v>
      </c>
      <c r="J82" s="112">
        <f t="shared" ca="1" si="161"/>
        <v>1.0574720481588001E-2</v>
      </c>
      <c r="K82" s="112">
        <f t="shared" ca="1" si="161"/>
        <v>1.3312383351577204E-2</v>
      </c>
      <c r="L82" s="112">
        <f t="shared" ca="1" si="161"/>
        <v>1.6050046221566406E-2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1.8787709091555607E-2</v>
      </c>
    </row>
    <row r="83" spans="1:13" x14ac:dyDescent="0.3">
      <c r="A83" t="s">
        <v>20</v>
      </c>
      <c r="B83">
        <f t="shared" si="12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162">D83-(D83-$G83)/($G$1-D$1)</f>
        <v>0</v>
      </c>
      <c r="F83" s="114">
        <f t="shared" ca="1" si="162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83" ca="1" si="163">G83-5*(G83-$M83)/($M$1-G$1)</f>
        <v>5.7729249893686795E-3</v>
      </c>
      <c r="I83" s="112">
        <f t="shared" ca="1" si="163"/>
        <v>1.1545849978737359E-2</v>
      </c>
      <c r="J83" s="112">
        <f t="shared" ca="1" si="163"/>
        <v>1.7318774968106038E-2</v>
      </c>
      <c r="K83" s="112">
        <f t="shared" ca="1" si="163"/>
        <v>2.3091699957474718E-2</v>
      </c>
      <c r="L83" s="112">
        <f t="shared" ca="1" si="163"/>
        <v>2.8864624946843397E-2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3.4637549936212077E-2</v>
      </c>
    </row>
    <row r="84" spans="1:13" x14ac:dyDescent="0.3">
      <c r="A84" t="s">
        <v>26</v>
      </c>
      <c r="B84">
        <f t="shared" si="121"/>
        <v>3</v>
      </c>
      <c r="C84" s="114">
        <f ca="1">MAX(0,IFERROR(VLOOKUP(MID(CELL("filename",$A$1),FIND("]",CELL("filename",$A$1))+1,255)&amp;$A84,_datainput!$A$1:$AE$345,4+C$1-1990,FALSE),0))</f>
        <v>5.3438388909873978E-2</v>
      </c>
      <c r="D84" s="114">
        <f ca="1">MAX(0,IFERROR(VLOOKUP(MID(CELL("filename",$A$1),FIND("]",CELL("filename",$A$1))+1,255)&amp;$A84,_datainput!$A$1:$AE$345,4+D$1-1990,FALSE),0))</f>
        <v>5.8838582170595032E-2</v>
      </c>
      <c r="E84" s="114">
        <f t="shared" ref="E84:F84" ca="1" si="164">D84-(D84-$G84)/($G$1-D$1)</f>
        <v>4.9374237313430547E-2</v>
      </c>
      <c r="F84" s="114">
        <f t="shared" ca="1" si="164"/>
        <v>3.9909892456266062E-2</v>
      </c>
      <c r="G84" s="111">
        <f ca="1">INDEX(OFFSET(_summary!$T$26,0,MATCH(MID(CELL("filename",$A$1),FIND("]",CELL("filename",$A$1))+1,255),_summary!$U$25:$AI$25,0),140,1),MATCH($A84,_summary!$U$26:$U$54,0))</f>
        <v>3.0445547599101581E-2</v>
      </c>
      <c r="H84" s="112">
        <f t="shared" ref="H84:L84" ca="1" si="165">G84-5*(G84-$M84)/($M$1-G$1)</f>
        <v>3.2411796414949304E-2</v>
      </c>
      <c r="I84" s="112">
        <f t="shared" ca="1" si="165"/>
        <v>3.437804523079703E-2</v>
      </c>
      <c r="J84" s="112">
        <f t="shared" ca="1" si="165"/>
        <v>3.6344294046644757E-2</v>
      </c>
      <c r="K84" s="112">
        <f t="shared" ca="1" si="165"/>
        <v>3.8310542862492476E-2</v>
      </c>
      <c r="L84" s="112">
        <f t="shared" ca="1" si="165"/>
        <v>4.0276791678340196E-2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4.2243040494187922E-2</v>
      </c>
    </row>
    <row r="85" spans="1:13" x14ac:dyDescent="0.3">
      <c r="A85" t="s">
        <v>7</v>
      </c>
      <c r="B85">
        <f t="shared" si="121"/>
        <v>3</v>
      </c>
      <c r="C85" s="114">
        <f ca="1">MAX(0,IFERROR(VLOOKUP(MID(CELL("filename",$A$1),FIND("]",CELL("filename",$A$1))+1,255)&amp;$A85,_datainput!$A$1:$AE$345,4+C$1-1990,FALSE),0))</f>
        <v>1.6983514333274647E-3</v>
      </c>
      <c r="D85" s="114">
        <f ca="1">MAX(0,IFERROR(VLOOKUP(MID(CELL("filename",$A$1),FIND("]",CELL("filename",$A$1))+1,255)&amp;$A85,_datainput!$A$1:$AE$345,4+D$1-1990,FALSE),0))</f>
        <v>1.6751499586730835E-3</v>
      </c>
      <c r="E85" s="114">
        <f t="shared" ref="E85:F85" ca="1" si="166">D85-(D85-$G85)/($G$1-D$1)</f>
        <v>1.6915360134096057E-3</v>
      </c>
      <c r="F85" s="114">
        <f t="shared" ca="1" si="166"/>
        <v>1.7079220681461278E-3</v>
      </c>
      <c r="G85" s="111">
        <f ca="1">INDEX(OFFSET(_summary!$T$26,0,MATCH(MID(CELL("filename",$A$1),FIND("]",CELL("filename",$A$1))+1,255),_summary!$U$25:$AI$25,0),140,1),MATCH($A85,_summary!$U$26:$U$54,0))</f>
        <v>1.7243081228826502E-3</v>
      </c>
      <c r="H85" s="112">
        <f t="shared" ref="H85:L85" ca="1" si="167">G85-5*(G85-$M85)/($M$1-G$1)</f>
        <v>5.2096534359703101E-3</v>
      </c>
      <c r="I85" s="112">
        <f t="shared" ca="1" si="167"/>
        <v>8.6949987490579691E-3</v>
      </c>
      <c r="J85" s="112">
        <f t="shared" ca="1" si="167"/>
        <v>1.2180344062145628E-2</v>
      </c>
      <c r="K85" s="112">
        <f t="shared" ca="1" si="167"/>
        <v>1.5665689375233289E-2</v>
      </c>
      <c r="L85" s="112">
        <f t="shared" ca="1" si="167"/>
        <v>1.915103468832095E-2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2.2636380001408607E-2</v>
      </c>
    </row>
    <row r="86" spans="1:13" x14ac:dyDescent="0.3">
      <c r="A86" t="s">
        <v>9</v>
      </c>
      <c r="B86">
        <f t="shared" si="12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168">D86-(D86-$G86)/($G$1-D$1)</f>
        <v>0</v>
      </c>
      <c r="F86" s="114">
        <f t="shared" ca="1" si="168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ref="H86:L86" ca="1" si="169">G86-5*(G86-$M86)/($M$1-G$1)</f>
        <v>1.6767531166406348E-4</v>
      </c>
      <c r="I86" s="112">
        <f t="shared" ca="1" si="169"/>
        <v>3.3535062332812695E-4</v>
      </c>
      <c r="J86" s="112">
        <f t="shared" ca="1" si="169"/>
        <v>5.0302593499219049E-4</v>
      </c>
      <c r="K86" s="112">
        <f t="shared" ca="1" si="169"/>
        <v>6.7070124665625391E-4</v>
      </c>
      <c r="L86" s="112">
        <f t="shared" ca="1" si="169"/>
        <v>8.3837655832031744E-4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1.006051869984381E-3</v>
      </c>
    </row>
    <row r="87" spans="1:13" x14ac:dyDescent="0.3">
      <c r="A87" t="s">
        <v>14</v>
      </c>
      <c r="B87">
        <f t="shared" si="12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170">D87-(D87-$G87)/($G$1-D$1)</f>
        <v>7.0376994861129265E-3</v>
      </c>
      <c r="F87" s="114">
        <f t="shared" ca="1" si="170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ref="H87:L87" ca="1" si="171">G87-5*(G87-$M87)/($M$1-G$1)</f>
        <v>2.6028305400917572E-2</v>
      </c>
      <c r="I87" s="112">
        <f t="shared" ca="1" si="171"/>
        <v>3.0943512343496363E-2</v>
      </c>
      <c r="J87" s="112">
        <f t="shared" ca="1" si="171"/>
        <v>3.5858719286075154E-2</v>
      </c>
      <c r="K87" s="112">
        <f t="shared" ca="1" si="171"/>
        <v>4.0773926228653945E-2</v>
      </c>
      <c r="L87" s="112">
        <f t="shared" ca="1" si="171"/>
        <v>4.5689133171232729E-2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5.060434011381152E-2</v>
      </c>
    </row>
    <row r="88" spans="1:13" x14ac:dyDescent="0.3">
      <c r="A88" t="s">
        <v>4</v>
      </c>
      <c r="B88">
        <f t="shared" si="12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172">D88-(D88-$G88)/($G$1-D$1)</f>
        <v>0</v>
      </c>
      <c r="F88" s="114">
        <f t="shared" ca="1" si="172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ref="H88:L88" ca="1" si="173">G88-5*(G88-$M88)/($M$1-G$1)</f>
        <v>5.4852931593226024E-3</v>
      </c>
      <c r="I88" s="112">
        <f t="shared" ca="1" si="173"/>
        <v>1.0970586318645205E-2</v>
      </c>
      <c r="J88" s="112">
        <f t="shared" ca="1" si="173"/>
        <v>1.6455879477967807E-2</v>
      </c>
      <c r="K88" s="112">
        <f t="shared" ca="1" si="173"/>
        <v>2.194117263729041E-2</v>
      </c>
      <c r="L88" s="112">
        <f t="shared" ca="1" si="173"/>
        <v>2.7426465796613012E-2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3.2911758955935615E-2</v>
      </c>
    </row>
    <row r="89" spans="1:13" x14ac:dyDescent="0.3">
      <c r="A89" t="s">
        <v>12</v>
      </c>
      <c r="B89">
        <f t="shared" si="12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174">D89-(D89-$G89)/($G$1-D$1)</f>
        <v>0</v>
      </c>
      <c r="F89" s="114">
        <f t="shared" ca="1" si="17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ref="H89:L89" ca="1" si="175">G89-5*(G89-$M89)/($M$1-G$1)</f>
        <v>6.6098785707860317E-3</v>
      </c>
      <c r="I89" s="112">
        <f t="shared" ca="1" si="175"/>
        <v>1.3219757141572063E-2</v>
      </c>
      <c r="J89" s="112">
        <f t="shared" ca="1" si="175"/>
        <v>1.9829635712358094E-2</v>
      </c>
      <c r="K89" s="112">
        <f t="shared" ca="1" si="175"/>
        <v>2.6439514283144127E-2</v>
      </c>
      <c r="L89" s="112">
        <f t="shared" ca="1" si="175"/>
        <v>3.304939285393016E-2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3.9659271424716189E-2</v>
      </c>
    </row>
    <row r="90" spans="1:13" x14ac:dyDescent="0.3">
      <c r="A90" t="s">
        <v>1</v>
      </c>
      <c r="B90">
        <f t="shared" si="12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176">D90-(D90-$G90)/($G$1-D$1)</f>
        <v>0</v>
      </c>
      <c r="F90" s="114">
        <f t="shared" ca="1" si="176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ref="H90:L90" ca="1" si="177">G90-5*(G90-$M90)/($M$1-G$1)</f>
        <v>1.090873761445255E-2</v>
      </c>
      <c r="I90" s="112">
        <f t="shared" ca="1" si="177"/>
        <v>2.1817475228905099E-2</v>
      </c>
      <c r="J90" s="112">
        <f t="shared" ca="1" si="177"/>
        <v>3.2726212843357652E-2</v>
      </c>
      <c r="K90" s="112">
        <f t="shared" ca="1" si="177"/>
        <v>4.3634950457810198E-2</v>
      </c>
      <c r="L90" s="112">
        <f t="shared" ca="1" si="177"/>
        <v>5.4543688072262751E-2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6.5452425686715304E-2</v>
      </c>
    </row>
    <row r="91" spans="1:13" x14ac:dyDescent="0.3">
      <c r="A91" t="s">
        <v>19</v>
      </c>
      <c r="B91">
        <f t="shared" si="12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178">D91-(D91-$G91)/($G$1-D$1)</f>
        <v>0</v>
      </c>
      <c r="F91" s="114">
        <f t="shared" ca="1" si="178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ref="H91:L91" ca="1" si="179">G91-5*(G91-$M91)/($M$1-G$1)</f>
        <v>2.6234757588031801E-3</v>
      </c>
      <c r="I91" s="112">
        <f t="shared" ca="1" si="179"/>
        <v>5.2469515176063602E-3</v>
      </c>
      <c r="J91" s="112">
        <f t="shared" ca="1" si="179"/>
        <v>7.8704272764095404E-3</v>
      </c>
      <c r="K91" s="112">
        <f t="shared" ca="1" si="179"/>
        <v>1.049390303521272E-2</v>
      </c>
      <c r="L91" s="112">
        <f t="shared" ca="1" si="179"/>
        <v>1.3117378794015901E-2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1.5740854552819081E-2</v>
      </c>
    </row>
    <row r="92" spans="1:13" x14ac:dyDescent="0.3">
      <c r="A92" t="s">
        <v>22</v>
      </c>
      <c r="B92">
        <f t="shared" si="12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180">D92-(D92-$G92)/($G$1-D$1)</f>
        <v>0</v>
      </c>
      <c r="F92" s="114">
        <f t="shared" ca="1" si="180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ref="H92:L92" ca="1" si="181">G92-5*(G92-$M92)/($M$1-G$1)</f>
        <v>3.7457413724020948E-3</v>
      </c>
      <c r="I92" s="112">
        <f t="shared" ca="1" si="181"/>
        <v>7.4914827448041895E-3</v>
      </c>
      <c r="J92" s="112">
        <f t="shared" ca="1" si="181"/>
        <v>1.1237224117206283E-2</v>
      </c>
      <c r="K92" s="112">
        <f t="shared" ca="1" si="181"/>
        <v>1.4982965489608379E-2</v>
      </c>
      <c r="L92" s="112">
        <f t="shared" ca="1" si="181"/>
        <v>1.8728706862010475E-2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2.247444823441257E-2</v>
      </c>
    </row>
    <row r="93" spans="1:13" x14ac:dyDescent="0.3">
      <c r="A93" t="s">
        <v>28</v>
      </c>
      <c r="B93">
        <f t="shared" si="121"/>
        <v>4</v>
      </c>
      <c r="C93" s="114">
        <f ca="1">MAX(0,IFERROR(VLOOKUP(MID(CELL("filename",$A$1),FIND("]",CELL("filename",$A$1))+1,255)&amp;$A93,_datainput!$A$1:$AE$345,4+C$1-1990,FALSE),0))</f>
        <v>1.2481711649634131E-2</v>
      </c>
      <c r="D93" s="114">
        <f ca="1">MAX(0,IFERROR(VLOOKUP(MID(CELL("filename",$A$1),FIND("]",CELL("filename",$A$1))+1,255)&amp;$A93,_datainput!$A$1:$AE$345,4+D$1-1990,FALSE),0))</f>
        <v>1.2046131720675675E-2</v>
      </c>
      <c r="E93" s="114">
        <f t="shared" ref="E93:F93" ca="1" si="182">D93-(D93-$G93)/($G$1-D$1)</f>
        <v>1.2435573451145928E-2</v>
      </c>
      <c r="F93" s="114">
        <f t="shared" ca="1" si="182"/>
        <v>1.2825015181616179E-2</v>
      </c>
      <c r="G93" s="111">
        <f ca="1">INDEX(OFFSET(_summary!$T$26,0,MATCH(MID(CELL("filename",$A$1),FIND("]",CELL("filename",$A$1))+1,255),_summary!$U$25:$AI$25,0),140,1),MATCH($A93,_summary!$U$26:$U$54,0))</f>
        <v>1.3214456912086432E-2</v>
      </c>
      <c r="H93" s="112">
        <f t="shared" ref="H93:L93" ca="1" si="183">G93-5*(G93-$M93)/($M$1-G$1)</f>
        <v>2.3101712270306628E-2</v>
      </c>
      <c r="I93" s="112">
        <f t="shared" ca="1" si="183"/>
        <v>3.2988967628526822E-2</v>
      </c>
      <c r="J93" s="112">
        <f t="shared" ca="1" si="183"/>
        <v>4.2876222986747023E-2</v>
      </c>
      <c r="K93" s="112">
        <f t="shared" ca="1" si="183"/>
        <v>5.2763478344967217E-2</v>
      </c>
      <c r="L93" s="112">
        <f t="shared" ca="1" si="183"/>
        <v>6.2650733703187411E-2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7.2537989061407612E-2</v>
      </c>
    </row>
    <row r="94" spans="1:13" x14ac:dyDescent="0.3">
      <c r="A94" t="s">
        <v>13</v>
      </c>
      <c r="B94">
        <f t="shared" si="12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84">D94-(D94-$G94)/($G$1-D$1)</f>
        <v>0</v>
      </c>
      <c r="F94" s="114">
        <f t="shared" ca="1" si="184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ref="H94:L94" ca="1" si="185">G94-5*(G94-$M94)/($M$1-G$1)</f>
        <v>7.1821861649280583E-3</v>
      </c>
      <c r="I94" s="112">
        <f t="shared" ca="1" si="185"/>
        <v>1.4364372329856115E-2</v>
      </c>
      <c r="J94" s="112">
        <f t="shared" ca="1" si="185"/>
        <v>2.1546558494784172E-2</v>
      </c>
      <c r="K94" s="112">
        <f t="shared" ca="1" si="185"/>
        <v>2.872874465971223E-2</v>
      </c>
      <c r="L94" s="112">
        <f t="shared" ca="1" si="185"/>
        <v>3.5910930824640287E-2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4.3093116989568345E-2</v>
      </c>
    </row>
    <row r="95" spans="1:13" x14ac:dyDescent="0.3">
      <c r="A95" t="s">
        <v>17</v>
      </c>
      <c r="B95">
        <f t="shared" ref="B95:B117" si="186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87">D95-(D95-$G95)/($G$1-D$1)</f>
        <v>0</v>
      </c>
      <c r="F95" s="114">
        <f t="shared" ca="1" si="187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ref="H95:L95" ca="1" si="188">G95-5*(G95-$M95)/($M$1-G$1)</f>
        <v>5.7999103803073639E-3</v>
      </c>
      <c r="I95" s="112">
        <f t="shared" ca="1" si="188"/>
        <v>1.1599820760614728E-2</v>
      </c>
      <c r="J95" s="112">
        <f t="shared" ca="1" si="188"/>
        <v>1.7399731140922092E-2</v>
      </c>
      <c r="K95" s="112">
        <f t="shared" ca="1" si="188"/>
        <v>2.3199641521229455E-2</v>
      </c>
      <c r="L95" s="112">
        <f t="shared" ca="1" si="188"/>
        <v>2.8999551901536819E-2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3.4799462281844183E-2</v>
      </c>
    </row>
    <row r="96" spans="1:13" x14ac:dyDescent="0.3">
      <c r="A96" t="s">
        <v>25</v>
      </c>
      <c r="B96">
        <f t="shared" si="186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89">D96-(D96-$G96)/($G$1-D$1)</f>
        <v>0</v>
      </c>
      <c r="F96" s="114">
        <f t="shared" ca="1" si="189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ref="H96:L96" ca="1" si="190">G96-5*(G96-$M96)/($M$1-G$1)</f>
        <v>1.699791658188961E-3</v>
      </c>
      <c r="I96" s="112">
        <f t="shared" ca="1" si="190"/>
        <v>3.399583316377922E-3</v>
      </c>
      <c r="J96" s="112">
        <f t="shared" ca="1" si="190"/>
        <v>5.0993749745668832E-3</v>
      </c>
      <c r="K96" s="112">
        <f t="shared" ca="1" si="190"/>
        <v>6.799166632755844E-3</v>
      </c>
      <c r="L96" s="112">
        <f t="shared" ca="1" si="190"/>
        <v>8.4989582909448056E-3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1.0198749949133766E-2</v>
      </c>
    </row>
    <row r="97" spans="1:13" x14ac:dyDescent="0.3">
      <c r="A97" t="s">
        <v>11</v>
      </c>
      <c r="B97">
        <f t="shared" si="186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91">D97-(D97-$G97)/($G$1-D$1)</f>
        <v>0</v>
      </c>
      <c r="F97" s="114">
        <f t="shared" ca="1" si="191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ref="H97:L97" ca="1" si="192">G97-5*(G97-$M97)/($M$1-G$1)</f>
        <v>2.3027448363914789E-3</v>
      </c>
      <c r="I97" s="112">
        <f t="shared" ca="1" si="192"/>
        <v>4.6054896727829578E-3</v>
      </c>
      <c r="J97" s="112">
        <f t="shared" ca="1" si="192"/>
        <v>6.9082345091744371E-3</v>
      </c>
      <c r="K97" s="112">
        <f t="shared" ca="1" si="192"/>
        <v>9.2109793455659155E-3</v>
      </c>
      <c r="L97" s="112">
        <f t="shared" ca="1" si="192"/>
        <v>1.1513724181957395E-2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1.3816469018348874E-2</v>
      </c>
    </row>
    <row r="98" spans="1:13" x14ac:dyDescent="0.3">
      <c r="A98" t="s">
        <v>3</v>
      </c>
      <c r="B98">
        <f t="shared" si="186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93">D98-(D98-$G98)/($G$1-D$1)</f>
        <v>0</v>
      </c>
      <c r="F98" s="114">
        <f t="shared" ca="1" si="19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ref="H98:L98" ca="1" si="194">G98-5*(G98-$M98)/($M$1-G$1)</f>
        <v>7.0762711129079229E-3</v>
      </c>
      <c r="I98" s="112">
        <f t="shared" ca="1" si="194"/>
        <v>1.4152542225815846E-2</v>
      </c>
      <c r="J98" s="112">
        <f t="shared" ca="1" si="194"/>
        <v>2.122881333872377E-2</v>
      </c>
      <c r="K98" s="112">
        <f t="shared" ca="1" si="194"/>
        <v>2.8305084451631692E-2</v>
      </c>
      <c r="L98" s="112">
        <f t="shared" ca="1" si="194"/>
        <v>3.5381355564539613E-2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4.2457626677447534E-2</v>
      </c>
    </row>
    <row r="99" spans="1:13" x14ac:dyDescent="0.3">
      <c r="A99" t="s">
        <v>2</v>
      </c>
      <c r="B99">
        <f t="shared" si="186"/>
        <v>4</v>
      </c>
      <c r="C99" s="114">
        <f ca="1">MAX(0,IFERROR(VLOOKUP(MID(CELL("filename",$A$1),FIND("]",CELL("filename",$A$1))+1,255)&amp;$A99,_datainput!$A$1:$AE$345,4+C$1-1990,FALSE),0))</f>
        <v>9.2307088565720362E-4</v>
      </c>
      <c r="D99" s="114">
        <f ca="1">MAX(0,IFERROR(VLOOKUP(MID(CELL("filename",$A$1),FIND("]",CELL("filename",$A$1))+1,255)&amp;$A99,_datainput!$A$1:$AE$345,4+D$1-1990,FALSE),0))</f>
        <v>8.1667871281485103E-4</v>
      </c>
      <c r="E99" s="114">
        <f t="shared" ref="E99:F99" ca="1" si="195">D99-(D99-$G99)/($G$1-D$1)</f>
        <v>7.3651461306853991E-4</v>
      </c>
      <c r="F99" s="114">
        <f t="shared" ca="1" si="195"/>
        <v>6.5635051332222879E-4</v>
      </c>
      <c r="G99" s="111">
        <f ca="1">INDEX(OFFSET(_summary!$T$26,0,MATCH(MID(CELL("filename",$A$1),FIND("]",CELL("filename",$A$1))+1,255),_summary!$U$25:$AI$25,0),140,1),MATCH($A99,_summary!$U$26:$U$54,0))</f>
        <v>5.7618641357591767E-4</v>
      </c>
      <c r="H99" s="112">
        <f t="shared" ref="H99:L99" ca="1" si="196">G99-5*(G99-$M99)/($M$1-G$1)</f>
        <v>1.0661089817037167E-2</v>
      </c>
      <c r="I99" s="112">
        <f t="shared" ca="1" si="196"/>
        <v>2.0745993220498415E-2</v>
      </c>
      <c r="J99" s="112">
        <f t="shared" ca="1" si="196"/>
        <v>3.0830896623959665E-2</v>
      </c>
      <c r="K99" s="112">
        <f t="shared" ca="1" si="196"/>
        <v>4.0915800027420915E-2</v>
      </c>
      <c r="L99" s="112">
        <f t="shared" ca="1" si="196"/>
        <v>5.1000703430882165E-2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6.1085606834343414E-2</v>
      </c>
    </row>
    <row r="100" spans="1:13" x14ac:dyDescent="0.3">
      <c r="A100" t="s">
        <v>16</v>
      </c>
      <c r="B100">
        <f t="shared" si="186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97">D100-(D100-$G100)/($G$1-D$1)</f>
        <v>2.6658625610323133E-5</v>
      </c>
      <c r="F100" s="114">
        <f t="shared" ca="1" si="197"/>
        <v>5.331725122064626E-5</v>
      </c>
      <c r="G100" s="111">
        <f ca="1">INDEX(OFFSET(_summary!$T$26,0,MATCH(MID(CELL("filename",$A$1),FIND("]",CELL("filename",$A$1))+1,255),_summary!$U$25:$AI$25,0),140,1),MATCH($A100,_summary!$U$26:$U$54,0))</f>
        <v>7.9975876830969396E-5</v>
      </c>
      <c r="H100" s="112">
        <f t="shared" ref="H100:L100" ca="1" si="198">G100-5*(G100-$M100)/($M$1-G$1)</f>
        <v>6.9904179421384624E-3</v>
      </c>
      <c r="I100" s="112">
        <f t="shared" ca="1" si="198"/>
        <v>1.3900860007445955E-2</v>
      </c>
      <c r="J100" s="112">
        <f t="shared" ca="1" si="198"/>
        <v>2.0811302072753446E-2</v>
      </c>
      <c r="K100" s="112">
        <f t="shared" ca="1" si="198"/>
        <v>2.7721744138060941E-2</v>
      </c>
      <c r="L100" s="112">
        <f t="shared" ca="1" si="198"/>
        <v>3.4632186203368436E-2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4.1542628268675927E-2</v>
      </c>
    </row>
    <row r="101" spans="1:13" x14ac:dyDescent="0.3">
      <c r="A101" t="s">
        <v>15</v>
      </c>
      <c r="B101">
        <f t="shared" si="186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99">D101-(D101-$G101)/($G$1-D$1)</f>
        <v>0</v>
      </c>
      <c r="F101" s="114">
        <f t="shared" ca="1" si="199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ref="H101:L101" ca="1" si="200">G101-5*(G101-$M101)/($M$1-G$1)</f>
        <v>6.4755790945520029E-3</v>
      </c>
      <c r="I101" s="112">
        <f t="shared" ca="1" si="200"/>
        <v>1.2951158189104006E-2</v>
      </c>
      <c r="J101" s="112">
        <f t="shared" ca="1" si="200"/>
        <v>1.9426737283656008E-2</v>
      </c>
      <c r="K101" s="112">
        <f t="shared" ca="1" si="200"/>
        <v>2.5902316378208012E-2</v>
      </c>
      <c r="L101" s="112">
        <f t="shared" ca="1" si="200"/>
        <v>3.2377895472760015E-2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3.8853474567312016E-2</v>
      </c>
    </row>
    <row r="102" spans="1:13" x14ac:dyDescent="0.3">
      <c r="A102" t="s">
        <v>18</v>
      </c>
      <c r="B102">
        <f t="shared" si="186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201">D102-(D102-$G102)/($G$1-D$1)</f>
        <v>0</v>
      </c>
      <c r="F102" s="114">
        <f t="shared" ca="1" si="201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ref="H102:L102" ca="1" si="202">G102-5*(G102-$M102)/($M$1-G$1)</f>
        <v>1.1567905573660027E-2</v>
      </c>
      <c r="I102" s="112">
        <f t="shared" ca="1" si="202"/>
        <v>2.3135811147320058E-2</v>
      </c>
      <c r="J102" s="112">
        <f t="shared" ca="1" si="202"/>
        <v>3.4703716720980084E-2</v>
      </c>
      <c r="K102" s="112">
        <f t="shared" ca="1" si="202"/>
        <v>4.6271622294640109E-2</v>
      </c>
      <c r="L102" s="112">
        <f t="shared" ca="1" si="202"/>
        <v>5.7839527868300142E-2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6.9407433441960167E-2</v>
      </c>
    </row>
    <row r="103" spans="1:13" x14ac:dyDescent="0.3">
      <c r="A103" t="s">
        <v>5</v>
      </c>
      <c r="B103">
        <f t="shared" si="186"/>
        <v>4</v>
      </c>
      <c r="C103" s="114">
        <f ca="1">MAX(0,IFERROR(VLOOKUP(MID(CELL("filename",$A$1),FIND("]",CELL("filename",$A$1))+1,255)&amp;$A103,_datainput!$A$1:$AE$345,4+C$1-1990,FALSE),0))</f>
        <v>4.7752326515602309E-5</v>
      </c>
      <c r="D103" s="114">
        <f ca="1">MAX(0,IFERROR(VLOOKUP(MID(CELL("filename",$A$1),FIND("]",CELL("filename",$A$1))+1,255)&amp;$A103,_datainput!$A$1:$AE$345,4+D$1-1990,FALSE),0))</f>
        <v>4.6322293052453575E-5</v>
      </c>
      <c r="E103" s="114">
        <f t="shared" ref="E103:F103" ca="1" si="203">D103-(D103-$G103)/($G$1-D$1)</f>
        <v>5.4030128134599959E-5</v>
      </c>
      <c r="F103" s="114">
        <f t="shared" ca="1" si="203"/>
        <v>6.1737963216746349E-5</v>
      </c>
      <c r="G103" s="111">
        <f ca="1">INDEX(OFFSET(_summary!$T$26,0,MATCH(MID(CELL("filename",$A$1),FIND("]",CELL("filename",$A$1))+1,255),_summary!$U$25:$AI$25,0),140,1),MATCH($A103,_summary!$U$26:$U$54,0))</f>
        <v>6.9445798298892726E-5</v>
      </c>
      <c r="H103" s="112">
        <f t="shared" ref="H103:L103" ca="1" si="204">G103-5*(G103-$M103)/($M$1-G$1)</f>
        <v>9.0755066059263478E-3</v>
      </c>
      <c r="I103" s="112">
        <f t="shared" ca="1" si="204"/>
        <v>1.8081567413553802E-2</v>
      </c>
      <c r="J103" s="112">
        <f t="shared" ca="1" si="204"/>
        <v>2.7087628221181256E-2</v>
      </c>
      <c r="K103" s="112">
        <f t="shared" ca="1" si="204"/>
        <v>3.6093689028808711E-2</v>
      </c>
      <c r="L103" s="112">
        <f t="shared" ca="1" si="204"/>
        <v>4.5099749836436165E-2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5.4105810644063626E-2</v>
      </c>
    </row>
    <row r="104" spans="1:13" x14ac:dyDescent="0.3">
      <c r="A104" t="s">
        <v>23</v>
      </c>
      <c r="B104">
        <f t="shared" si="186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205">D104-(D104-$G104)/($G$1-D$1)</f>
        <v>0</v>
      </c>
      <c r="F104" s="114">
        <f t="shared" ca="1" si="205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ref="H104:L104" ca="1" si="206">G104-5*(G104-$M104)/($M$1-G$1)</f>
        <v>2.4246630782856302E-3</v>
      </c>
      <c r="I104" s="112">
        <f t="shared" ca="1" si="206"/>
        <v>4.8493261565712605E-3</v>
      </c>
      <c r="J104" s="112">
        <f t="shared" ca="1" si="206"/>
        <v>7.2739892348568907E-3</v>
      </c>
      <c r="K104" s="112">
        <f t="shared" ca="1" si="206"/>
        <v>9.6986523131425209E-3</v>
      </c>
      <c r="L104" s="112">
        <f t="shared" ca="1" si="206"/>
        <v>1.2123315391428151E-2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1.4547978469713781E-2</v>
      </c>
    </row>
    <row r="105" spans="1:13" x14ac:dyDescent="0.3">
      <c r="A105" t="s">
        <v>24</v>
      </c>
      <c r="B105">
        <f t="shared" si="186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207">D105-(D105-$G105)/($G$1-D$1)</f>
        <v>0</v>
      </c>
      <c r="F105" s="114">
        <f t="shared" ca="1" si="207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ref="H105:L105" ca="1" si="208">G105-5*(G105-$M105)/($M$1-G$1)</f>
        <v>3.2017497696906296E-3</v>
      </c>
      <c r="I105" s="112">
        <f t="shared" ca="1" si="208"/>
        <v>6.4034995393812584E-3</v>
      </c>
      <c r="J105" s="112">
        <f t="shared" ca="1" si="208"/>
        <v>9.6052493090718893E-3</v>
      </c>
      <c r="K105" s="112">
        <f t="shared" ca="1" si="208"/>
        <v>1.2806999078762519E-2</v>
      </c>
      <c r="L105" s="112">
        <f t="shared" ca="1" si="208"/>
        <v>1.6008748848453148E-2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1.9210498618143779E-2</v>
      </c>
    </row>
    <row r="106" spans="1:13" x14ac:dyDescent="0.3">
      <c r="A106" t="s">
        <v>27</v>
      </c>
      <c r="B106">
        <f t="shared" si="186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209">D106-(D106-$G106)/($G$1-D$1)</f>
        <v>0</v>
      </c>
      <c r="F106" s="114">
        <f t="shared" ca="1" si="209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ref="H106:L106" ca="1" si="210">G106-5*(G106-$M106)/($M$1-G$1)</f>
        <v>1.1195688914972062E-2</v>
      </c>
      <c r="I106" s="112">
        <f t="shared" ca="1" si="210"/>
        <v>2.2391377829944124E-2</v>
      </c>
      <c r="J106" s="112">
        <f t="shared" ca="1" si="210"/>
        <v>3.358706674491619E-2</v>
      </c>
      <c r="K106" s="112">
        <f t="shared" ca="1" si="210"/>
        <v>4.4782755659888249E-2</v>
      </c>
      <c r="L106" s="112">
        <f t="shared" ca="1" si="210"/>
        <v>5.5978444574860314E-2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6.717413348983238E-2</v>
      </c>
    </row>
    <row r="107" spans="1:13" x14ac:dyDescent="0.3">
      <c r="A107" t="s">
        <v>29</v>
      </c>
      <c r="B107">
        <f t="shared" si="186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211">D107-(D107-$G107)/($G$1-D$1)</f>
        <v>0</v>
      </c>
      <c r="F107" s="114">
        <f t="shared" ca="1" si="211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ref="H107:L107" ca="1" si="212">G107-5*(G107-$M107)/($M$1-G$1)</f>
        <v>8.0921182554797889E-3</v>
      </c>
      <c r="I107" s="112">
        <f t="shared" ca="1" si="212"/>
        <v>1.6184236510959578E-2</v>
      </c>
      <c r="J107" s="112">
        <f t="shared" ca="1" si="212"/>
        <v>2.4276354766439367E-2</v>
      </c>
      <c r="K107" s="112">
        <f t="shared" ca="1" si="212"/>
        <v>3.2368473021919156E-2</v>
      </c>
      <c r="L107" s="112">
        <f t="shared" ca="1" si="212"/>
        <v>4.0460591277398941E-2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4.8552709532878734E-2</v>
      </c>
    </row>
    <row r="108" spans="1:13" x14ac:dyDescent="0.3">
      <c r="A108" t="s">
        <v>8</v>
      </c>
      <c r="B108">
        <f t="shared" si="186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213">D108-(D108-$G108)/($G$1-D$1)</f>
        <v>0</v>
      </c>
      <c r="F108" s="114">
        <f t="shared" ca="1" si="213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ref="H108:L108" ca="1" si="214">G108-5*(G108-$M108)/($M$1-G$1)</f>
        <v>1.1443080221720199E-2</v>
      </c>
      <c r="I108" s="112">
        <f t="shared" ca="1" si="214"/>
        <v>2.2886160443440398E-2</v>
      </c>
      <c r="J108" s="112">
        <f t="shared" ca="1" si="214"/>
        <v>3.4329240665160597E-2</v>
      </c>
      <c r="K108" s="112">
        <f t="shared" ca="1" si="214"/>
        <v>4.5772320886880796E-2</v>
      </c>
      <c r="L108" s="112">
        <f t="shared" ca="1" si="214"/>
        <v>5.7215401108600995E-2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6.8658481330321194E-2</v>
      </c>
    </row>
    <row r="109" spans="1:13" x14ac:dyDescent="0.3">
      <c r="A109" t="s">
        <v>6</v>
      </c>
      <c r="B109">
        <f t="shared" si="186"/>
        <v>4</v>
      </c>
      <c r="C109" s="114">
        <f ca="1">MAX(0,IFERROR(VLOOKUP(MID(CELL("filename",$A$1),FIND("]",CELL("filename",$A$1))+1,255)&amp;$A109,_datainput!$A$1:$AE$345,4+C$1-1990,FALSE),0))</f>
        <v>1.6959972615422929E-3</v>
      </c>
      <c r="D109" s="114">
        <f ca="1">MAX(0,IFERROR(VLOOKUP(MID(CELL("filename",$A$1),FIND("]",CELL("filename",$A$1))+1,255)&amp;$A109,_datainput!$A$1:$AE$345,4+D$1-1990,FALSE),0))</f>
        <v>1.7030380490920263E-3</v>
      </c>
      <c r="E109" s="114">
        <f t="shared" ref="E109:F109" ca="1" si="215">D109-(D109-$G109)/($G$1-D$1)</f>
        <v>1.5607063343199756E-3</v>
      </c>
      <c r="F109" s="114">
        <f t="shared" ca="1" si="215"/>
        <v>1.4183746195479251E-3</v>
      </c>
      <c r="G109" s="111">
        <f ca="1">INDEX(OFFSET(_summary!$T$26,0,MATCH(MID(CELL("filename",$A$1),FIND("]",CELL("filename",$A$1))+1,255),_summary!$U$25:$AI$25,0),140,1),MATCH($A109,_summary!$U$26:$U$54,0))</f>
        <v>1.2760429047758745E-3</v>
      </c>
      <c r="H109" s="112">
        <f t="shared" ref="H109:L109" ca="1" si="216">G109-5*(G109-$M109)/($M$1-G$1)</f>
        <v>1.0922907314592707E-2</v>
      </c>
      <c r="I109" s="112">
        <f t="shared" ca="1" si="216"/>
        <v>2.056977172440954E-2</v>
      </c>
      <c r="J109" s="112">
        <f t="shared" ca="1" si="216"/>
        <v>3.0216636134226375E-2</v>
      </c>
      <c r="K109" s="112">
        <f t="shared" ca="1" si="216"/>
        <v>3.9863500544043209E-2</v>
      </c>
      <c r="L109" s="112">
        <f t="shared" ca="1" si="216"/>
        <v>4.9510364953860048E-2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5.9157229363676879E-2</v>
      </c>
    </row>
    <row r="110" spans="1:13" x14ac:dyDescent="0.3">
      <c r="A110" t="s">
        <v>21</v>
      </c>
      <c r="B110">
        <f t="shared" si="186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217">D110-(D110-$G110)/($G$1-D$1)</f>
        <v>0</v>
      </c>
      <c r="F110" s="114">
        <f t="shared" ca="1" si="2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ref="H110:L110" ca="1" si="218">G110-5*(G110-$M110)/($M$1-G$1)</f>
        <v>2.8853733795894004E-3</v>
      </c>
      <c r="I110" s="112">
        <f t="shared" ca="1" si="218"/>
        <v>5.7707467591788008E-3</v>
      </c>
      <c r="J110" s="112">
        <f t="shared" ca="1" si="218"/>
        <v>8.6561201387682016E-3</v>
      </c>
      <c r="K110" s="112">
        <f t="shared" ca="1" si="218"/>
        <v>1.1541493518357602E-2</v>
      </c>
      <c r="L110" s="112">
        <f t="shared" ca="1" si="218"/>
        <v>1.4426866897947001E-2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1.7312240277536403E-2</v>
      </c>
    </row>
    <row r="111" spans="1:13" x14ac:dyDescent="0.3">
      <c r="A111" t="s">
        <v>10</v>
      </c>
      <c r="B111">
        <f t="shared" si="186"/>
        <v>4</v>
      </c>
      <c r="C111" s="114">
        <f ca="1">MAX(0,IFERROR(VLOOKUP(MID(CELL("filename",$A$1),FIND("]",CELL("filename",$A$1))+1,255)&amp;$A111,_datainput!$A$1:$AE$345,4+C$1-1990,FALSE),0))</f>
        <v>8.6372518089024232E-4</v>
      </c>
      <c r="D111" s="114">
        <f ca="1">MAX(0,IFERROR(VLOOKUP(MID(CELL("filename",$A$1),FIND("]",CELL("filename",$A$1))+1,255)&amp;$A111,_datainput!$A$1:$AE$345,4+D$1-1990,FALSE),0))</f>
        <v>8.1940200494922376E-4</v>
      </c>
      <c r="E111" s="114">
        <f t="shared" ref="E111:F111" ca="1" si="219">D111-(D111-$G111)/($G$1-D$1)</f>
        <v>1.333511960506281E-3</v>
      </c>
      <c r="F111" s="114">
        <f t="shared" ca="1" si="219"/>
        <v>1.8476219160633383E-3</v>
      </c>
      <c r="G111" s="111">
        <f ca="1">INDEX(OFFSET(_summary!$T$26,0,MATCH(MID(CELL("filename",$A$1),FIND("]",CELL("filename",$A$1))+1,255),_summary!$U$25:$AI$25,0),140,1),MATCH($A111,_summary!$U$26:$U$54,0))</f>
        <v>2.3617318716203954E-3</v>
      </c>
      <c r="H111" s="112">
        <f t="shared" ref="H111:L111" ca="1" si="220">G111-5*(G111-$M111)/($M$1-G$1)</f>
        <v>7.6683993157530385E-3</v>
      </c>
      <c r="I111" s="112">
        <f t="shared" ca="1" si="220"/>
        <v>1.2975066759885681E-2</v>
      </c>
      <c r="J111" s="112">
        <f t="shared" ca="1" si="220"/>
        <v>1.8281734204018324E-2</v>
      </c>
      <c r="K111" s="112">
        <f t="shared" ca="1" si="220"/>
        <v>2.3588401648150965E-2</v>
      </c>
      <c r="L111" s="112">
        <f t="shared" ca="1" si="220"/>
        <v>2.8895069092283607E-2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3.4201736536416248E-2</v>
      </c>
    </row>
    <row r="112" spans="1:13" x14ac:dyDescent="0.3">
      <c r="A112" t="s">
        <v>20</v>
      </c>
      <c r="B112">
        <f t="shared" si="186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221">D112-(D112-$G112)/($G$1-D$1)</f>
        <v>0</v>
      </c>
      <c r="F112" s="114">
        <f t="shared" ca="1" si="221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ref="H112:L112" ca="1" si="222">G112-5*(G112-$M112)/($M$1-G$1)</f>
        <v>1.1119268066395582E-2</v>
      </c>
      <c r="I112" s="112">
        <f t="shared" ca="1" si="222"/>
        <v>2.2238536132791163E-2</v>
      </c>
      <c r="J112" s="112">
        <f t="shared" ca="1" si="222"/>
        <v>3.3357804199186748E-2</v>
      </c>
      <c r="K112" s="112">
        <f t="shared" ca="1" si="222"/>
        <v>4.4477072265582326E-2</v>
      </c>
      <c r="L112" s="112">
        <f t="shared" ca="1" si="222"/>
        <v>5.5596340331977911E-2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6.6715608398373497E-2</v>
      </c>
    </row>
    <row r="113" spans="1:13" x14ac:dyDescent="0.3">
      <c r="A113" t="s">
        <v>26</v>
      </c>
      <c r="B113">
        <f t="shared" si="186"/>
        <v>4</v>
      </c>
      <c r="C113" s="114">
        <f ca="1">MAX(0,IFERROR(VLOOKUP(MID(CELL("filename",$A$1),FIND("]",CELL("filename",$A$1))+1,255)&amp;$A113,_datainput!$A$1:$AE$345,4+C$1-1990,FALSE),0))</f>
        <v>5.3438388909873978E-2</v>
      </c>
      <c r="D113" s="114">
        <f ca="1">MAX(0,IFERROR(VLOOKUP(MID(CELL("filename",$A$1),FIND("]",CELL("filename",$A$1))+1,255)&amp;$A113,_datainput!$A$1:$AE$345,4+D$1-1990,FALSE),0))</f>
        <v>5.8838582170595032E-2</v>
      </c>
      <c r="E113" s="114">
        <f t="shared" ref="E113:F113" ca="1" si="223">D113-(D113-$G113)/($G$1-D$1)</f>
        <v>4.9374237313430547E-2</v>
      </c>
      <c r="F113" s="114">
        <f t="shared" ca="1" si="223"/>
        <v>3.9909892456266062E-2</v>
      </c>
      <c r="G113" s="111">
        <f ca="1">INDEX(OFFSET(_summary!$T$26,0,MATCH(MID(CELL("filename",$A$1),FIND("]",CELL("filename",$A$1))+1,255),_summary!$U$25:$AI$25,0),140,1),MATCH($A113,_summary!$U$26:$U$54,0))</f>
        <v>3.0445547599101581E-2</v>
      </c>
      <c r="H113" s="112">
        <f t="shared" ref="H113:L113" ca="1" si="224">G113-5*(G113-$M113)/($M$1-G$1)</f>
        <v>3.4273843757115327E-2</v>
      </c>
      <c r="I113" s="112">
        <f t="shared" ca="1" si="224"/>
        <v>3.8102139915129077E-2</v>
      </c>
      <c r="J113" s="112">
        <f t="shared" ca="1" si="224"/>
        <v>4.1930436073142827E-2</v>
      </c>
      <c r="K113" s="112">
        <f t="shared" ca="1" si="224"/>
        <v>4.5758732231156569E-2</v>
      </c>
      <c r="L113" s="112">
        <f t="shared" ca="1" si="224"/>
        <v>4.9587028389170312E-2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5.3415324547184062E-2</v>
      </c>
    </row>
    <row r="114" spans="1:13" x14ac:dyDescent="0.3">
      <c r="A114" t="s">
        <v>7</v>
      </c>
      <c r="B114">
        <f t="shared" si="186"/>
        <v>4</v>
      </c>
      <c r="C114" s="114">
        <f ca="1">MAX(0,IFERROR(VLOOKUP(MID(CELL("filename",$A$1),FIND("]",CELL("filename",$A$1))+1,255)&amp;$A114,_datainput!$A$1:$AE$345,4+C$1-1990,FALSE),0))</f>
        <v>1.6983514333274647E-3</v>
      </c>
      <c r="D114" s="114">
        <f ca="1">MAX(0,IFERROR(VLOOKUP(MID(CELL("filename",$A$1),FIND("]",CELL("filename",$A$1))+1,255)&amp;$A114,_datainput!$A$1:$AE$345,4+D$1-1990,FALSE),0))</f>
        <v>1.6751499586730835E-3</v>
      </c>
      <c r="E114" s="114">
        <f t="shared" ref="E114:F114" ca="1" si="225">D114-(D114-$G114)/($G$1-D$1)</f>
        <v>1.6915360134096057E-3</v>
      </c>
      <c r="F114" s="114">
        <f t="shared" ca="1" si="225"/>
        <v>1.7079220681461278E-3</v>
      </c>
      <c r="G114" s="111">
        <f ca="1">INDEX(OFFSET(_summary!$T$26,0,MATCH(MID(CELL("filename",$A$1),FIND("]",CELL("filename",$A$1))+1,255),_summary!$U$25:$AI$25,0),140,1),MATCH($A114,_summary!$U$26:$U$54,0))</f>
        <v>1.7243081228826502E-3</v>
      </c>
      <c r="H114" s="112">
        <f t="shared" ref="H114:L114" ca="1" si="226">G114-5*(G114-$M114)/($M$1-G$1)</f>
        <v>8.4640120803635352E-3</v>
      </c>
      <c r="I114" s="112">
        <f t="shared" ca="1" si="226"/>
        <v>1.5203716037844421E-2</v>
      </c>
      <c r="J114" s="112">
        <f t="shared" ca="1" si="226"/>
        <v>2.1943419995325307E-2</v>
      </c>
      <c r="K114" s="112">
        <f t="shared" ca="1" si="226"/>
        <v>2.8683123952806193E-2</v>
      </c>
      <c r="L114" s="112">
        <f t="shared" ca="1" si="226"/>
        <v>3.5422827910287079E-2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4.2162531867767965E-2</v>
      </c>
    </row>
    <row r="115" spans="1:13" x14ac:dyDescent="0.3">
      <c r="A115" t="s">
        <v>9</v>
      </c>
      <c r="B115">
        <f t="shared" si="186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227">D115-(D115-$G115)/($G$1-D$1)</f>
        <v>0</v>
      </c>
      <c r="F115" s="114">
        <f t="shared" ca="1" si="227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5" ca="1" si="228">G115-5*(G115-$M115)/($M$1-G$1)</f>
        <v>3.267518893966366E-4</v>
      </c>
      <c r="I115" s="112">
        <f t="shared" ca="1" si="228"/>
        <v>6.5350377879327319E-4</v>
      </c>
      <c r="J115" s="112">
        <f t="shared" ca="1" si="228"/>
        <v>9.8025566818990984E-4</v>
      </c>
      <c r="K115" s="112">
        <f t="shared" ca="1" si="228"/>
        <v>1.3070075575865464E-3</v>
      </c>
      <c r="L115" s="112">
        <f t="shared" ca="1" si="228"/>
        <v>1.6337594469831829E-3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1.9605113363798197E-3</v>
      </c>
    </row>
    <row r="116" spans="1:13" x14ac:dyDescent="0.3">
      <c r="A116" t="s">
        <v>14</v>
      </c>
      <c r="B116">
        <f t="shared" si="186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229">D116-(D116-$G116)/($G$1-D$1)</f>
        <v>7.0376994861129265E-3</v>
      </c>
      <c r="F116" s="114">
        <f t="shared" ca="1" si="229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ref="H116:L116" ca="1" si="230">G116-5*(G116-$M116)/($M$1-G$1)</f>
        <v>3.0684111748154504E-2</v>
      </c>
      <c r="I116" s="112">
        <f t="shared" ca="1" si="230"/>
        <v>4.0255125037970227E-2</v>
      </c>
      <c r="J116" s="112">
        <f t="shared" ca="1" si="230"/>
        <v>4.9826138327785943E-2</v>
      </c>
      <c r="K116" s="112">
        <f t="shared" ca="1" si="230"/>
        <v>5.9397151617601666E-2</v>
      </c>
      <c r="L116" s="112">
        <f t="shared" ca="1" si="230"/>
        <v>6.896816490741739E-2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7.8539178197233106E-2</v>
      </c>
    </row>
    <row r="117" spans="1:13" x14ac:dyDescent="0.3">
      <c r="A117" t="s">
        <v>4</v>
      </c>
      <c r="B117">
        <f t="shared" si="186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231">D117-(D117-$G117)/($G$1-D$1)</f>
        <v>0</v>
      </c>
      <c r="F117" s="114">
        <f t="shared" ca="1" si="231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ref="H117:L117" ca="1" si="232">G117-5*(G117-$M117)/($M$1-G$1)</f>
        <v>1.0581978441246677E-2</v>
      </c>
      <c r="I117" s="112">
        <f t="shared" ca="1" si="232"/>
        <v>2.1163956882493354E-2</v>
      </c>
      <c r="J117" s="112">
        <f t="shared" ca="1" si="232"/>
        <v>3.1745935323740031E-2</v>
      </c>
      <c r="K117" s="112">
        <f t="shared" ca="1" si="232"/>
        <v>4.2327913764986708E-2</v>
      </c>
      <c r="L117" s="112">
        <f t="shared" ca="1" si="232"/>
        <v>5.2909892206233385E-2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6.3491870647480061E-2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ca="1">H2-5*(H2-$M2)/($M$1-H$1)</f>
        <v>0</v>
      </c>
      <c r="J2" s="112">
        <f ca="1">I2-5*(I2-$M2)/($M$1-I$1)</f>
        <v>0</v>
      </c>
      <c r="K2" s="112">
        <f ca="1">J2-5*(J2-$M2)/($M$1-J$1)</f>
        <v>0</v>
      </c>
      <c r="L2" s="112">
        <f ca="1">K2-5*(K2-$M2)/($M$1-K$1)</f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8.8574447712705169E-7</v>
      </c>
      <c r="E3" s="114">
        <f t="shared" ref="E3:F3" ca="1" si="0">D3-(D3-$G3)/($G$1-D$1)</f>
        <v>5.9049631808470106E-7</v>
      </c>
      <c r="F3" s="114">
        <f t="shared" ca="1" si="0"/>
        <v>2.9524815904235053E-7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0</v>
      </c>
      <c r="I3" s="112">
        <f t="shared" ca="1" si="1"/>
        <v>0</v>
      </c>
      <c r="J3" s="112">
        <f t="shared" ca="1" si="1"/>
        <v>0</v>
      </c>
      <c r="K3" s="112">
        <f t="shared" ca="1" si="1"/>
        <v>0</v>
      </c>
      <c r="L3" s="112">
        <f t="shared" ca="1" si="1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0</v>
      </c>
      <c r="I4" s="112">
        <f t="shared" ca="1" si="1"/>
        <v>0</v>
      </c>
      <c r="J4" s="112">
        <f t="shared" ca="1" si="1"/>
        <v>0</v>
      </c>
      <c r="K4" s="112">
        <f t="shared" ca="1" si="1"/>
        <v>0</v>
      </c>
      <c r="L4" s="112">
        <f t="shared" ca="1" si="1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0</v>
      </c>
      <c r="I5" s="112">
        <f t="shared" ca="1" si="1"/>
        <v>0</v>
      </c>
      <c r="J5" s="112">
        <f t="shared" ca="1" si="1"/>
        <v>0</v>
      </c>
      <c r="K5" s="112">
        <f t="shared" ca="1" si="1"/>
        <v>0</v>
      </c>
      <c r="L5" s="112">
        <f t="shared" ca="1" si="1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0</v>
      </c>
      <c r="I6" s="112">
        <f t="shared" ca="1" si="1"/>
        <v>0</v>
      </c>
      <c r="J6" s="112">
        <f t="shared" ca="1" si="1"/>
        <v>0</v>
      </c>
      <c r="K6" s="112">
        <f t="shared" ca="1" si="1"/>
        <v>0</v>
      </c>
      <c r="L6" s="112">
        <f t="shared" ca="1" si="1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0</v>
      </c>
      <c r="I7" s="112">
        <f t="shared" ca="1" si="1"/>
        <v>0</v>
      </c>
      <c r="J7" s="112">
        <f t="shared" ca="1" si="1"/>
        <v>0</v>
      </c>
      <c r="K7" s="112">
        <f t="shared" ca="1" si="1"/>
        <v>0</v>
      </c>
      <c r="L7" s="112">
        <f t="shared" ca="1" si="1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0</v>
      </c>
      <c r="I8" s="112">
        <f t="shared" ca="1" si="1"/>
        <v>0</v>
      </c>
      <c r="J8" s="112">
        <f t="shared" ca="1" si="1"/>
        <v>0</v>
      </c>
      <c r="K8" s="112">
        <f t="shared" ca="1" si="1"/>
        <v>0</v>
      </c>
      <c r="L8" s="112">
        <f t="shared" ca="1" si="1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0</v>
      </c>
      <c r="I9" s="112">
        <f t="shared" ca="1" si="1"/>
        <v>0</v>
      </c>
      <c r="J9" s="112">
        <f t="shared" ca="1" si="1"/>
        <v>0</v>
      </c>
      <c r="K9" s="112">
        <f t="shared" ca="1" si="1"/>
        <v>0</v>
      </c>
      <c r="L9" s="112">
        <f t="shared" ca="1" si="1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0</v>
      </c>
      <c r="I10" s="112">
        <f t="shared" ca="1" si="1"/>
        <v>0</v>
      </c>
      <c r="J10" s="112">
        <f t="shared" ca="1" si="1"/>
        <v>0</v>
      </c>
      <c r="K10" s="112">
        <f t="shared" ca="1" si="1"/>
        <v>0</v>
      </c>
      <c r="L10" s="112">
        <f t="shared" ca="1" si="1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0</v>
      </c>
      <c r="I11" s="112">
        <f t="shared" ca="1" si="1"/>
        <v>0</v>
      </c>
      <c r="J11" s="112">
        <f t="shared" ca="1" si="1"/>
        <v>0</v>
      </c>
      <c r="K11" s="112">
        <f t="shared" ca="1" si="1"/>
        <v>0</v>
      </c>
      <c r="L11" s="112">
        <f t="shared" ca="1" si="1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0</v>
      </c>
      <c r="I12" s="112">
        <f t="shared" ca="1" si="1"/>
        <v>0</v>
      </c>
      <c r="J12" s="112">
        <f t="shared" ca="1" si="1"/>
        <v>0</v>
      </c>
      <c r="K12" s="112">
        <f t="shared" ca="1" si="1"/>
        <v>0</v>
      </c>
      <c r="L12" s="112">
        <f t="shared" ca="1" si="1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0</v>
      </c>
      <c r="I13" s="112">
        <f t="shared" ca="1" si="1"/>
        <v>0</v>
      </c>
      <c r="J13" s="112">
        <f t="shared" ca="1" si="1"/>
        <v>0</v>
      </c>
      <c r="K13" s="112">
        <f t="shared" ca="1" si="1"/>
        <v>0</v>
      </c>
      <c r="L13" s="112">
        <f t="shared" ca="1" si="1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0</v>
      </c>
      <c r="I14" s="112">
        <f t="shared" ca="1" si="1"/>
        <v>0</v>
      </c>
      <c r="J14" s="112">
        <f t="shared" ca="1" si="1"/>
        <v>0</v>
      </c>
      <c r="K14" s="112">
        <f t="shared" ca="1" si="1"/>
        <v>0</v>
      </c>
      <c r="L14" s="112">
        <f t="shared" ca="1" si="1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0</v>
      </c>
      <c r="I15" s="112">
        <f t="shared" ca="1" si="1"/>
        <v>0</v>
      </c>
      <c r="J15" s="112">
        <f t="shared" ca="1" si="1"/>
        <v>0</v>
      </c>
      <c r="K15" s="112">
        <f t="shared" ca="1" si="1"/>
        <v>0</v>
      </c>
      <c r="L15" s="112">
        <f t="shared" ca="1" si="1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0</v>
      </c>
      <c r="I16" s="112">
        <f t="shared" ca="1" si="1"/>
        <v>0</v>
      </c>
      <c r="J16" s="112">
        <f t="shared" ca="1" si="1"/>
        <v>0</v>
      </c>
      <c r="K16" s="112">
        <f t="shared" ca="1" si="1"/>
        <v>0</v>
      </c>
      <c r="L16" s="112">
        <f t="shared" ca="1" si="1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0</v>
      </c>
      <c r="I17" s="112">
        <f t="shared" ca="1" si="1"/>
        <v>0</v>
      </c>
      <c r="J17" s="112">
        <f t="shared" ca="1" si="1"/>
        <v>0</v>
      </c>
      <c r="K17" s="112">
        <f t="shared" ca="1" si="1"/>
        <v>0</v>
      </c>
      <c r="L17" s="112">
        <f t="shared" ca="1" si="1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0</v>
      </c>
      <c r="I18" s="112">
        <f t="shared" ca="1" si="1"/>
        <v>0</v>
      </c>
      <c r="J18" s="112">
        <f t="shared" ca="1" si="1"/>
        <v>0</v>
      </c>
      <c r="K18" s="112">
        <f t="shared" ca="1" si="1"/>
        <v>0</v>
      </c>
      <c r="L18" s="112">
        <f t="shared" ca="1" si="1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0</v>
      </c>
      <c r="I19" s="112">
        <f t="shared" ca="1" si="18"/>
        <v>0</v>
      </c>
      <c r="J19" s="112">
        <f t="shared" ca="1" si="18"/>
        <v>0</v>
      </c>
      <c r="K19" s="112">
        <f t="shared" ca="1" si="18"/>
        <v>0</v>
      </c>
      <c r="L19" s="112">
        <f t="shared" ca="1" si="18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0</v>
      </c>
      <c r="I20" s="112">
        <f t="shared" ca="1" si="18"/>
        <v>0</v>
      </c>
      <c r="J20" s="112">
        <f t="shared" ca="1" si="18"/>
        <v>0</v>
      </c>
      <c r="K20" s="112">
        <f t="shared" ca="1" si="18"/>
        <v>0</v>
      </c>
      <c r="L20" s="112">
        <f t="shared" ca="1" si="18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0</v>
      </c>
      <c r="I21" s="112">
        <f t="shared" ca="1" si="18"/>
        <v>0</v>
      </c>
      <c r="J21" s="112">
        <f t="shared" ca="1" si="18"/>
        <v>0</v>
      </c>
      <c r="K21" s="112">
        <f t="shared" ca="1" si="18"/>
        <v>0</v>
      </c>
      <c r="L21" s="112">
        <f t="shared" ca="1" si="18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0</v>
      </c>
      <c r="I22" s="112">
        <f t="shared" ca="1" si="18"/>
        <v>0</v>
      </c>
      <c r="J22" s="112">
        <f t="shared" ca="1" si="18"/>
        <v>0</v>
      </c>
      <c r="K22" s="112">
        <f t="shared" ca="1" si="18"/>
        <v>0</v>
      </c>
      <c r="L22" s="112">
        <f t="shared" ca="1" si="18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0</v>
      </c>
      <c r="I23" s="112">
        <f t="shared" ca="1" si="18"/>
        <v>0</v>
      </c>
      <c r="J23" s="112">
        <f t="shared" ca="1" si="18"/>
        <v>0</v>
      </c>
      <c r="K23" s="112">
        <f t="shared" ca="1" si="18"/>
        <v>0</v>
      </c>
      <c r="L23" s="112">
        <f t="shared" ca="1" si="18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0</v>
      </c>
      <c r="I24" s="112">
        <f t="shared" ca="1" si="18"/>
        <v>0</v>
      </c>
      <c r="J24" s="112">
        <f t="shared" ca="1" si="18"/>
        <v>0</v>
      </c>
      <c r="K24" s="112">
        <f t="shared" ca="1" si="18"/>
        <v>0</v>
      </c>
      <c r="L24" s="112">
        <f t="shared" ca="1" si="18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0</v>
      </c>
      <c r="I25" s="112">
        <f t="shared" ca="1" si="18"/>
        <v>0</v>
      </c>
      <c r="J25" s="112">
        <f t="shared" ca="1" si="18"/>
        <v>0</v>
      </c>
      <c r="K25" s="112">
        <f t="shared" ca="1" si="18"/>
        <v>0</v>
      </c>
      <c r="L25" s="112">
        <f t="shared" ca="1" si="18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0</v>
      </c>
      <c r="I26" s="112">
        <f t="shared" ca="1" si="18"/>
        <v>0</v>
      </c>
      <c r="J26" s="112">
        <f t="shared" ca="1" si="18"/>
        <v>0</v>
      </c>
      <c r="K26" s="112">
        <f t="shared" ca="1" si="18"/>
        <v>0</v>
      </c>
      <c r="L26" s="112">
        <f t="shared" ca="1" si="18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0</v>
      </c>
      <c r="I27" s="112">
        <f t="shared" ca="1" si="18"/>
        <v>0</v>
      </c>
      <c r="J27" s="112">
        <f t="shared" ca="1" si="18"/>
        <v>0</v>
      </c>
      <c r="K27" s="112">
        <f t="shared" ca="1" si="18"/>
        <v>0</v>
      </c>
      <c r="L27" s="112">
        <f t="shared" ca="1" si="18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0</v>
      </c>
      <c r="I28" s="112">
        <f t="shared" ca="1" si="18"/>
        <v>0</v>
      </c>
      <c r="J28" s="112">
        <f t="shared" ca="1" si="18"/>
        <v>0</v>
      </c>
      <c r="K28" s="112">
        <f t="shared" ca="1" si="18"/>
        <v>0</v>
      </c>
      <c r="L28" s="112">
        <f t="shared" ca="1" si="18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8">D29-(D29-$G29)/($G$1-D$1)</f>
        <v>0</v>
      </c>
      <c r="F29" s="114">
        <f t="shared" ca="1" si="28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8"/>
        <v>0</v>
      </c>
      <c r="I29" s="112">
        <f t="shared" ca="1" si="18"/>
        <v>0</v>
      </c>
      <c r="J29" s="112">
        <f t="shared" ca="1" si="18"/>
        <v>0</v>
      </c>
      <c r="K29" s="112">
        <f t="shared" ca="1" si="18"/>
        <v>0</v>
      </c>
      <c r="L29" s="112">
        <f t="shared" ca="1" si="18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29">D30-(D30-$G30)/($G$1-D$1)</f>
        <v>7.9855816162110104E-5</v>
      </c>
      <c r="F30" s="114">
        <f t="shared" ca="1" si="29"/>
        <v>1.5971163232422021E-4</v>
      </c>
      <c r="G30" s="111">
        <f ca="1">INDEX(OFFSET(_summary!$T$26,0,MATCH(MID(CELL("filename",$A$1),FIND("]",CELL("filename",$A$1))+1,255),_summary!$U$25:$AI$25,0),140,1),MATCH($A30,_summary!$U$26:$U$54,0))</f>
        <v>2.3956744848633031E-4</v>
      </c>
      <c r="H30" s="112">
        <f t="shared" ca="1" si="18"/>
        <v>2.3956744848633031E-4</v>
      </c>
      <c r="I30" s="112">
        <f t="shared" ca="1" si="18"/>
        <v>2.3956744848633031E-4</v>
      </c>
      <c r="J30" s="112">
        <f t="shared" ca="1" si="18"/>
        <v>2.3956744848633031E-4</v>
      </c>
      <c r="K30" s="112">
        <f t="shared" ca="1" si="18"/>
        <v>2.3956744848633031E-4</v>
      </c>
      <c r="L30" s="112">
        <f t="shared" ca="1" si="18"/>
        <v>2.3956744848633031E-4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2.3956744848633031E-4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0</v>
      </c>
      <c r="I31" s="112">
        <f t="shared" ca="1" si="18"/>
        <v>0</v>
      </c>
      <c r="J31" s="112">
        <f t="shared" ca="1" si="18"/>
        <v>0</v>
      </c>
      <c r="K31" s="112">
        <f t="shared" ca="1" si="18"/>
        <v>0</v>
      </c>
      <c r="L31" s="112">
        <f t="shared" ca="1" si="18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8.8574447712705169E-7</v>
      </c>
      <c r="E32" s="114">
        <f t="shared" ref="E32:F32" ca="1" si="32">D32-(D32-$G32)/($G$1-D$1)</f>
        <v>5.9049631808470106E-7</v>
      </c>
      <c r="F32" s="114">
        <f t="shared" ca="1" si="32"/>
        <v>2.9524815904235053E-7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0</v>
      </c>
      <c r="I32" s="112">
        <f t="shared" ca="1" si="18"/>
        <v>0</v>
      </c>
      <c r="J32" s="112">
        <f t="shared" ca="1" si="18"/>
        <v>0</v>
      </c>
      <c r="K32" s="112">
        <f t="shared" ca="1" si="18"/>
        <v>0</v>
      </c>
      <c r="L32" s="112">
        <f t="shared" ca="1" si="18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0</v>
      </c>
      <c r="I33" s="112">
        <f t="shared" ca="1" si="18"/>
        <v>0</v>
      </c>
      <c r="J33" s="112">
        <f t="shared" ca="1" si="18"/>
        <v>0</v>
      </c>
      <c r="K33" s="112">
        <f t="shared" ca="1" si="18"/>
        <v>0</v>
      </c>
      <c r="L33" s="112">
        <f t="shared" ca="1" si="18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0</v>
      </c>
      <c r="I34" s="112">
        <f t="shared" ca="1" si="18"/>
        <v>0</v>
      </c>
      <c r="J34" s="112">
        <f t="shared" ca="1" si="18"/>
        <v>0</v>
      </c>
      <c r="K34" s="112">
        <f t="shared" ca="1" si="18"/>
        <v>0</v>
      </c>
      <c r="L34" s="112">
        <f t="shared" ca="1" si="18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0</v>
      </c>
      <c r="I35" s="112">
        <f t="shared" ca="1" si="36"/>
        <v>0</v>
      </c>
      <c r="J35" s="112">
        <f t="shared" ca="1" si="36"/>
        <v>0</v>
      </c>
      <c r="K35" s="112">
        <f t="shared" ca="1" si="36"/>
        <v>0</v>
      </c>
      <c r="L35" s="112">
        <f t="shared" ca="1" si="36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0</v>
      </c>
      <c r="I36" s="112">
        <f t="shared" ca="1" si="36"/>
        <v>0</v>
      </c>
      <c r="J36" s="112">
        <f t="shared" ca="1" si="36"/>
        <v>0</v>
      </c>
      <c r="K36" s="112">
        <f t="shared" ca="1" si="36"/>
        <v>0</v>
      </c>
      <c r="L36" s="112">
        <f t="shared" ca="1" si="36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0</v>
      </c>
      <c r="I37" s="112">
        <f t="shared" ca="1" si="36"/>
        <v>0</v>
      </c>
      <c r="J37" s="112">
        <f t="shared" ca="1" si="36"/>
        <v>0</v>
      </c>
      <c r="K37" s="112">
        <f t="shared" ca="1" si="36"/>
        <v>0</v>
      </c>
      <c r="L37" s="112">
        <f t="shared" ca="1" si="36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0</v>
      </c>
      <c r="I38" s="112">
        <f t="shared" ca="1" si="36"/>
        <v>0</v>
      </c>
      <c r="J38" s="112">
        <f t="shared" ca="1" si="36"/>
        <v>0</v>
      </c>
      <c r="K38" s="112">
        <f t="shared" ca="1" si="36"/>
        <v>0</v>
      </c>
      <c r="L38" s="112">
        <f t="shared" ca="1" si="36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0</v>
      </c>
      <c r="I39" s="112">
        <f t="shared" ca="1" si="36"/>
        <v>0</v>
      </c>
      <c r="J39" s="112">
        <f t="shared" ca="1" si="36"/>
        <v>0</v>
      </c>
      <c r="K39" s="112">
        <f t="shared" ca="1" si="36"/>
        <v>0</v>
      </c>
      <c r="L39" s="112">
        <f t="shared" ca="1" si="36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0</v>
      </c>
      <c r="I40" s="112">
        <f t="shared" ca="1" si="36"/>
        <v>0</v>
      </c>
      <c r="J40" s="112">
        <f t="shared" ca="1" si="36"/>
        <v>0</v>
      </c>
      <c r="K40" s="112">
        <f t="shared" ca="1" si="36"/>
        <v>0</v>
      </c>
      <c r="L40" s="112">
        <f t="shared" ca="1" si="36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0</v>
      </c>
      <c r="I41" s="112">
        <f t="shared" ca="1" si="36"/>
        <v>0</v>
      </c>
      <c r="J41" s="112">
        <f t="shared" ca="1" si="36"/>
        <v>0</v>
      </c>
      <c r="K41" s="112">
        <f t="shared" ca="1" si="36"/>
        <v>0</v>
      </c>
      <c r="L41" s="112">
        <f t="shared" ca="1" si="36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0</v>
      </c>
      <c r="I42" s="112">
        <f t="shared" ca="1" si="36"/>
        <v>0</v>
      </c>
      <c r="J42" s="112">
        <f t="shared" ca="1" si="36"/>
        <v>0</v>
      </c>
      <c r="K42" s="112">
        <f t="shared" ca="1" si="36"/>
        <v>0</v>
      </c>
      <c r="L42" s="112">
        <f t="shared" ca="1" si="36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0</v>
      </c>
      <c r="I43" s="112">
        <f t="shared" ca="1" si="36"/>
        <v>0</v>
      </c>
      <c r="J43" s="112">
        <f t="shared" ca="1" si="36"/>
        <v>0</v>
      </c>
      <c r="K43" s="112">
        <f t="shared" ca="1" si="36"/>
        <v>0</v>
      </c>
      <c r="L43" s="112">
        <f t="shared" ca="1" si="36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0</v>
      </c>
      <c r="I44" s="112">
        <f t="shared" ca="1" si="36"/>
        <v>0</v>
      </c>
      <c r="J44" s="112">
        <f t="shared" ca="1" si="36"/>
        <v>0</v>
      </c>
      <c r="K44" s="112">
        <f t="shared" ca="1" si="36"/>
        <v>0</v>
      </c>
      <c r="L44" s="112">
        <f t="shared" ca="1" si="36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0</v>
      </c>
      <c r="I45" s="112">
        <f t="shared" ca="1" si="36"/>
        <v>0</v>
      </c>
      <c r="J45" s="112">
        <f t="shared" ca="1" si="36"/>
        <v>0</v>
      </c>
      <c r="K45" s="112">
        <f t="shared" ca="1" si="36"/>
        <v>0</v>
      </c>
      <c r="L45" s="112">
        <f t="shared" ca="1" si="36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0</v>
      </c>
      <c r="I46" s="112">
        <f t="shared" ca="1" si="36"/>
        <v>0</v>
      </c>
      <c r="J46" s="112">
        <f t="shared" ca="1" si="36"/>
        <v>0</v>
      </c>
      <c r="K46" s="112">
        <f t="shared" ca="1" si="36"/>
        <v>0</v>
      </c>
      <c r="L46" s="112">
        <f t="shared" ca="1" si="36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0</v>
      </c>
      <c r="I47" s="112">
        <f t="shared" ca="1" si="36"/>
        <v>0</v>
      </c>
      <c r="J47" s="112">
        <f t="shared" ca="1" si="36"/>
        <v>0</v>
      </c>
      <c r="K47" s="112">
        <f t="shared" ca="1" si="36"/>
        <v>0</v>
      </c>
      <c r="L47" s="112">
        <f t="shared" ca="1" si="36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0</v>
      </c>
      <c r="I48" s="112">
        <f t="shared" ca="1" si="36"/>
        <v>0</v>
      </c>
      <c r="J48" s="112">
        <f t="shared" ca="1" si="36"/>
        <v>0</v>
      </c>
      <c r="K48" s="112">
        <f t="shared" ca="1" si="36"/>
        <v>0</v>
      </c>
      <c r="L48" s="112">
        <f t="shared" ca="1" si="36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0</v>
      </c>
      <c r="I49" s="112">
        <f t="shared" ca="1" si="36"/>
        <v>0</v>
      </c>
      <c r="J49" s="112">
        <f t="shared" ca="1" si="36"/>
        <v>0</v>
      </c>
      <c r="K49" s="112">
        <f t="shared" ca="1" si="36"/>
        <v>0</v>
      </c>
      <c r="L49" s="112">
        <f t="shared" ca="1" si="36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0</v>
      </c>
      <c r="I50" s="112">
        <f t="shared" ca="1" si="36"/>
        <v>0</v>
      </c>
      <c r="J50" s="112">
        <f t="shared" ca="1" si="36"/>
        <v>0</v>
      </c>
      <c r="K50" s="112">
        <f t="shared" ca="1" si="36"/>
        <v>0</v>
      </c>
      <c r="L50" s="112">
        <f t="shared" ca="1" si="36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0</v>
      </c>
      <c r="I51" s="112">
        <f t="shared" ca="1" si="53"/>
        <v>0</v>
      </c>
      <c r="J51" s="112">
        <f t="shared" ca="1" si="53"/>
        <v>0</v>
      </c>
      <c r="K51" s="112">
        <f t="shared" ca="1" si="53"/>
        <v>0</v>
      </c>
      <c r="L51" s="112">
        <f t="shared" ca="1" si="53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0</v>
      </c>
      <c r="I52" s="112">
        <f t="shared" ca="1" si="53"/>
        <v>0</v>
      </c>
      <c r="J52" s="112">
        <f t="shared" ca="1" si="53"/>
        <v>0</v>
      </c>
      <c r="K52" s="112">
        <f t="shared" ca="1" si="53"/>
        <v>0</v>
      </c>
      <c r="L52" s="112">
        <f t="shared" ca="1" si="53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0</v>
      </c>
      <c r="I53" s="112">
        <f t="shared" ca="1" si="53"/>
        <v>0</v>
      </c>
      <c r="J53" s="112">
        <f t="shared" ca="1" si="53"/>
        <v>0</v>
      </c>
      <c r="K53" s="112">
        <f t="shared" ca="1" si="53"/>
        <v>0</v>
      </c>
      <c r="L53" s="112">
        <f t="shared" ca="1" si="53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0</v>
      </c>
      <c r="I54" s="112">
        <f t="shared" ca="1" si="53"/>
        <v>0</v>
      </c>
      <c r="J54" s="112">
        <f t="shared" ca="1" si="53"/>
        <v>0</v>
      </c>
      <c r="K54" s="112">
        <f t="shared" ca="1" si="53"/>
        <v>0</v>
      </c>
      <c r="L54" s="112">
        <f t="shared" ca="1" si="53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0</v>
      </c>
      <c r="I55" s="112">
        <f t="shared" ca="1" si="53"/>
        <v>0</v>
      </c>
      <c r="J55" s="112">
        <f t="shared" ca="1" si="53"/>
        <v>0</v>
      </c>
      <c r="K55" s="112">
        <f t="shared" ca="1" si="53"/>
        <v>0</v>
      </c>
      <c r="L55" s="112">
        <f t="shared" ca="1" si="53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0</v>
      </c>
      <c r="I56" s="112">
        <f t="shared" ca="1" si="53"/>
        <v>0</v>
      </c>
      <c r="J56" s="112">
        <f t="shared" ca="1" si="53"/>
        <v>0</v>
      </c>
      <c r="K56" s="112">
        <f t="shared" ca="1" si="53"/>
        <v>0</v>
      </c>
      <c r="L56" s="112">
        <f t="shared" ca="1" si="53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0</v>
      </c>
      <c r="I57" s="112">
        <f t="shared" ca="1" si="53"/>
        <v>0</v>
      </c>
      <c r="J57" s="112">
        <f t="shared" ca="1" si="53"/>
        <v>0</v>
      </c>
      <c r="K57" s="112">
        <f t="shared" ca="1" si="53"/>
        <v>0</v>
      </c>
      <c r="L57" s="112">
        <f t="shared" ca="1" si="53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0">D58-(D58-$G58)/($G$1-D$1)</f>
        <v>0</v>
      </c>
      <c r="F58" s="114">
        <f t="shared" ca="1" si="60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3"/>
        <v>0</v>
      </c>
      <c r="I58" s="112">
        <f t="shared" ca="1" si="53"/>
        <v>0</v>
      </c>
      <c r="J58" s="112">
        <f t="shared" ca="1" si="53"/>
        <v>0</v>
      </c>
      <c r="K58" s="112">
        <f t="shared" ca="1" si="53"/>
        <v>0</v>
      </c>
      <c r="L58" s="112">
        <f t="shared" ca="1" si="53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1">D59-(D59-$G59)/($G$1-D$1)</f>
        <v>7.9855816162110104E-5</v>
      </c>
      <c r="F59" s="114">
        <f t="shared" ca="1" si="61"/>
        <v>1.5971163232422021E-4</v>
      </c>
      <c r="G59" s="111">
        <f ca="1">INDEX(OFFSET(_summary!$T$26,0,MATCH(MID(CELL("filename",$A$1),FIND("]",CELL("filename",$A$1))+1,255),_summary!$U$25:$AI$25,0),140,1),MATCH($A59,_summary!$U$26:$U$54,0))</f>
        <v>2.3956744848633031E-4</v>
      </c>
      <c r="H59" s="112">
        <f t="shared" ca="1" si="53"/>
        <v>2.3956744848633031E-4</v>
      </c>
      <c r="I59" s="112">
        <f t="shared" ca="1" si="53"/>
        <v>2.3956744848633031E-4</v>
      </c>
      <c r="J59" s="112">
        <f t="shared" ca="1" si="53"/>
        <v>2.3956744848633031E-4</v>
      </c>
      <c r="K59" s="112">
        <f t="shared" ca="1" si="53"/>
        <v>2.3956744848633031E-4</v>
      </c>
      <c r="L59" s="112">
        <f t="shared" ca="1" si="53"/>
        <v>2.3956744848633031E-4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2.3956744848633031E-4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0</v>
      </c>
      <c r="I60" s="112">
        <f t="shared" ca="1" si="53"/>
        <v>0</v>
      </c>
      <c r="J60" s="112">
        <f t="shared" ca="1" si="53"/>
        <v>0</v>
      </c>
      <c r="K60" s="112">
        <f t="shared" ca="1" si="53"/>
        <v>0</v>
      </c>
      <c r="L60" s="112">
        <f t="shared" ca="1" si="53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8.8574447712705169E-7</v>
      </c>
      <c r="E61" s="114">
        <f t="shared" ref="E61:F61" ca="1" si="63">D61-(D61-$G61)/($G$1-D$1)</f>
        <v>5.9049631808470106E-7</v>
      </c>
      <c r="F61" s="114">
        <f t="shared" ca="1" si="63"/>
        <v>2.9524815904235053E-7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6.0608847058226915E-6</v>
      </c>
      <c r="I61" s="112">
        <f t="shared" ca="1" si="53"/>
        <v>1.2121769411645383E-5</v>
      </c>
      <c r="J61" s="112">
        <f t="shared" ca="1" si="53"/>
        <v>1.8182654117468076E-5</v>
      </c>
      <c r="K61" s="112">
        <f t="shared" ca="1" si="53"/>
        <v>2.4243538823290766E-5</v>
      </c>
      <c r="L61" s="112">
        <f t="shared" ca="1" si="53"/>
        <v>3.0304423529113459E-5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3.6365308234936152E-5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0</v>
      </c>
      <c r="I62" s="112">
        <f t="shared" ca="1" si="53"/>
        <v>0</v>
      </c>
      <c r="J62" s="112">
        <f t="shared" ca="1" si="53"/>
        <v>0</v>
      </c>
      <c r="K62" s="112">
        <f t="shared" ca="1" si="53"/>
        <v>0</v>
      </c>
      <c r="L62" s="112">
        <f t="shared" ca="1" si="53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5">D63-(D63-$G63)/($G$1-D$1)</f>
        <v>0</v>
      </c>
      <c r="F63" s="114">
        <f t="shared" ca="1" si="65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0</v>
      </c>
      <c r="I63" s="112">
        <f t="shared" ca="1" si="53"/>
        <v>0</v>
      </c>
      <c r="J63" s="112">
        <f t="shared" ca="1" si="53"/>
        <v>0</v>
      </c>
      <c r="K63" s="112">
        <f t="shared" ca="1" si="53"/>
        <v>0</v>
      </c>
      <c r="L63" s="112">
        <f t="shared" ca="1" si="53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6">D64-(D64-$G64)/($G$1-D$1)</f>
        <v>0</v>
      </c>
      <c r="F64" s="114">
        <f t="shared" ca="1" si="66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0</v>
      </c>
      <c r="I64" s="112">
        <f t="shared" ca="1" si="53"/>
        <v>0</v>
      </c>
      <c r="J64" s="112">
        <f t="shared" ca="1" si="53"/>
        <v>0</v>
      </c>
      <c r="K64" s="112">
        <f t="shared" ca="1" si="53"/>
        <v>0</v>
      </c>
      <c r="L64" s="112">
        <f t="shared" ca="1" si="53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7">D65-(D65-$G65)/($G$1-D$1)</f>
        <v>0</v>
      </c>
      <c r="F65" s="114">
        <f t="shared" ca="1" si="67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0</v>
      </c>
      <c r="I65" s="112">
        <f t="shared" ca="1" si="53"/>
        <v>0</v>
      </c>
      <c r="J65" s="112">
        <f t="shared" ca="1" si="53"/>
        <v>0</v>
      </c>
      <c r="K65" s="112">
        <f t="shared" ca="1" si="53"/>
        <v>0</v>
      </c>
      <c r="L65" s="112">
        <f t="shared" ca="1" si="53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8">D66-(D66-$G66)/($G$1-D$1)</f>
        <v>0</v>
      </c>
      <c r="F66" s="114">
        <f t="shared" ca="1" si="6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1.6500850385673879E-4</v>
      </c>
      <c r="I66" s="112">
        <f t="shared" ca="1" si="53"/>
        <v>3.3001700771347758E-4</v>
      </c>
      <c r="J66" s="112">
        <f t="shared" ca="1" si="53"/>
        <v>4.9502551157021638E-4</v>
      </c>
      <c r="K66" s="112">
        <f t="shared" ca="1" si="53"/>
        <v>6.6003401542695517E-4</v>
      </c>
      <c r="L66" s="112">
        <f t="shared" ca="1" si="53"/>
        <v>8.2504251928369396E-4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9.9005102314043275E-4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69">D67-(D67-$G67)/($G$1-D$1)</f>
        <v>0</v>
      </c>
      <c r="F67" s="114">
        <f t="shared" ca="1" si="69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0">G67-5*(G67-$M67)/($M$1-G$1)</f>
        <v>0</v>
      </c>
      <c r="I67" s="112">
        <f t="shared" ca="1" si="70"/>
        <v>0</v>
      </c>
      <c r="J67" s="112">
        <f t="shared" ca="1" si="70"/>
        <v>0</v>
      </c>
      <c r="K67" s="112">
        <f t="shared" ca="1" si="70"/>
        <v>0</v>
      </c>
      <c r="L67" s="112">
        <f t="shared" ca="1" si="70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1">D68-(D68-$G68)/($G$1-D$1)</f>
        <v>0</v>
      </c>
      <c r="F68" s="114">
        <f t="shared" ca="1" si="71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0"/>
        <v>0</v>
      </c>
      <c r="I68" s="112">
        <f t="shared" ca="1" si="70"/>
        <v>0</v>
      </c>
      <c r="J68" s="112">
        <f t="shared" ca="1" si="70"/>
        <v>0</v>
      </c>
      <c r="K68" s="112">
        <f t="shared" ca="1" si="70"/>
        <v>0</v>
      </c>
      <c r="L68" s="112">
        <f t="shared" ca="1" si="70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2">D69-(D69-$G69)/($G$1-D$1)</f>
        <v>0</v>
      </c>
      <c r="F69" s="114">
        <f t="shared" ca="1" si="72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0"/>
        <v>0</v>
      </c>
      <c r="I69" s="112">
        <f t="shared" ca="1" si="70"/>
        <v>0</v>
      </c>
      <c r="J69" s="112">
        <f t="shared" ca="1" si="70"/>
        <v>0</v>
      </c>
      <c r="K69" s="112">
        <f t="shared" ca="1" si="70"/>
        <v>0</v>
      </c>
      <c r="L69" s="112">
        <f t="shared" ca="1" si="70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3">D70-(D70-$G70)/($G$1-D$1)</f>
        <v>0</v>
      </c>
      <c r="F70" s="114">
        <f t="shared" ca="1" si="73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0"/>
        <v>0</v>
      </c>
      <c r="I70" s="112">
        <f t="shared" ca="1" si="70"/>
        <v>0</v>
      </c>
      <c r="J70" s="112">
        <f t="shared" ca="1" si="70"/>
        <v>0</v>
      </c>
      <c r="K70" s="112">
        <f t="shared" ca="1" si="70"/>
        <v>0</v>
      </c>
      <c r="L70" s="112">
        <f t="shared" ca="1" si="70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4">D71-(D71-$G71)/($G$1-D$1)</f>
        <v>0</v>
      </c>
      <c r="F71" s="114">
        <f t="shared" ca="1" si="74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0"/>
        <v>0</v>
      </c>
      <c r="I71" s="112">
        <f t="shared" ca="1" si="70"/>
        <v>0</v>
      </c>
      <c r="J71" s="112">
        <f t="shared" ca="1" si="70"/>
        <v>0</v>
      </c>
      <c r="K71" s="112">
        <f t="shared" ca="1" si="70"/>
        <v>0</v>
      </c>
      <c r="L71" s="112">
        <f t="shared" ca="1" si="70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5">D72-(D72-$G72)/($G$1-D$1)</f>
        <v>0</v>
      </c>
      <c r="F72" s="114">
        <f t="shared" ca="1" si="75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0"/>
        <v>0</v>
      </c>
      <c r="I72" s="112">
        <f t="shared" ca="1" si="70"/>
        <v>0</v>
      </c>
      <c r="J72" s="112">
        <f t="shared" ca="1" si="70"/>
        <v>0</v>
      </c>
      <c r="K72" s="112">
        <f t="shared" ca="1" si="70"/>
        <v>0</v>
      </c>
      <c r="L72" s="112">
        <f t="shared" ca="1" si="70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6">D73-(D73-$G73)/($G$1-D$1)</f>
        <v>0</v>
      </c>
      <c r="F73" s="114">
        <f t="shared" ca="1" si="76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0"/>
        <v>0</v>
      </c>
      <c r="I73" s="112">
        <f t="shared" ca="1" si="70"/>
        <v>0</v>
      </c>
      <c r="J73" s="112">
        <f t="shared" ca="1" si="70"/>
        <v>0</v>
      </c>
      <c r="K73" s="112">
        <f t="shared" ca="1" si="70"/>
        <v>0</v>
      </c>
      <c r="L73" s="112">
        <f t="shared" ca="1" si="70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7">D74-(D74-$G74)/($G$1-D$1)</f>
        <v>0</v>
      </c>
      <c r="F74" s="114">
        <f t="shared" ca="1" si="77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0"/>
        <v>0</v>
      </c>
      <c r="I74" s="112">
        <f t="shared" ca="1" si="70"/>
        <v>0</v>
      </c>
      <c r="J74" s="112">
        <f t="shared" ca="1" si="70"/>
        <v>0</v>
      </c>
      <c r="K74" s="112">
        <f t="shared" ca="1" si="70"/>
        <v>0</v>
      </c>
      <c r="L74" s="112">
        <f t="shared" ca="1" si="70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8">D75-(D75-$G75)/($G$1-D$1)</f>
        <v>0</v>
      </c>
      <c r="F75" s="114">
        <f t="shared" ca="1" si="78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0"/>
        <v>0</v>
      </c>
      <c r="I75" s="112">
        <f t="shared" ca="1" si="70"/>
        <v>0</v>
      </c>
      <c r="J75" s="112">
        <f t="shared" ca="1" si="70"/>
        <v>0</v>
      </c>
      <c r="K75" s="112">
        <f t="shared" ca="1" si="70"/>
        <v>0</v>
      </c>
      <c r="L75" s="112">
        <f t="shared" ca="1" si="70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79">D76-(D76-$G76)/($G$1-D$1)</f>
        <v>0</v>
      </c>
      <c r="F76" s="114">
        <f t="shared" ca="1" si="79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0"/>
        <v>0</v>
      </c>
      <c r="I76" s="112">
        <f t="shared" ca="1" si="70"/>
        <v>0</v>
      </c>
      <c r="J76" s="112">
        <f t="shared" ca="1" si="70"/>
        <v>0</v>
      </c>
      <c r="K76" s="112">
        <f t="shared" ca="1" si="70"/>
        <v>0</v>
      </c>
      <c r="L76" s="112">
        <f t="shared" ca="1" si="70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0">D77-(D77-$G77)/($G$1-D$1)</f>
        <v>0</v>
      </c>
      <c r="F77" s="114">
        <f t="shared" ca="1" si="8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0"/>
        <v>0</v>
      </c>
      <c r="I77" s="112">
        <f t="shared" ca="1" si="70"/>
        <v>0</v>
      </c>
      <c r="J77" s="112">
        <f t="shared" ca="1" si="70"/>
        <v>0</v>
      </c>
      <c r="K77" s="112">
        <f t="shared" ca="1" si="70"/>
        <v>0</v>
      </c>
      <c r="L77" s="112">
        <f t="shared" ca="1" si="70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1">D78-(D78-$G78)/($G$1-D$1)</f>
        <v>0</v>
      </c>
      <c r="F78" s="114">
        <f t="shared" ca="1" si="81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0"/>
        <v>0</v>
      </c>
      <c r="I78" s="112">
        <f t="shared" ca="1" si="70"/>
        <v>0</v>
      </c>
      <c r="J78" s="112">
        <f t="shared" ca="1" si="70"/>
        <v>0</v>
      </c>
      <c r="K78" s="112">
        <f t="shared" ca="1" si="70"/>
        <v>0</v>
      </c>
      <c r="L78" s="112">
        <f t="shared" ca="1" si="70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2">D79-(D79-$G79)/($G$1-D$1)</f>
        <v>0</v>
      </c>
      <c r="F79" s="114">
        <f t="shared" ca="1" si="82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0"/>
        <v>0</v>
      </c>
      <c r="I79" s="112">
        <f t="shared" ca="1" si="70"/>
        <v>0</v>
      </c>
      <c r="J79" s="112">
        <f t="shared" ca="1" si="70"/>
        <v>0</v>
      </c>
      <c r="K79" s="112">
        <f t="shared" ca="1" si="70"/>
        <v>0</v>
      </c>
      <c r="L79" s="112">
        <f t="shared" ca="1" si="70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3">D80-(D80-$G80)/($G$1-D$1)</f>
        <v>0</v>
      </c>
      <c r="F80" s="114">
        <f t="shared" ca="1" si="83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0"/>
        <v>0</v>
      </c>
      <c r="I80" s="112">
        <f t="shared" ca="1" si="70"/>
        <v>0</v>
      </c>
      <c r="J80" s="112">
        <f t="shared" ca="1" si="70"/>
        <v>0</v>
      </c>
      <c r="K80" s="112">
        <f t="shared" ca="1" si="70"/>
        <v>0</v>
      </c>
      <c r="L80" s="112">
        <f t="shared" ca="1" si="70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4">D81-(D81-$G81)/($G$1-D$1)</f>
        <v>0</v>
      </c>
      <c r="F81" s="114">
        <f t="shared" ca="1" si="84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0"/>
        <v>0</v>
      </c>
      <c r="I81" s="112">
        <f t="shared" ca="1" si="70"/>
        <v>0</v>
      </c>
      <c r="J81" s="112">
        <f t="shared" ca="1" si="70"/>
        <v>0</v>
      </c>
      <c r="K81" s="112">
        <f t="shared" ca="1" si="70"/>
        <v>0</v>
      </c>
      <c r="L81" s="112">
        <f t="shared" ca="1" si="70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5">D82-(D82-$G82)/($G$1-D$1)</f>
        <v>0</v>
      </c>
      <c r="F82" s="114">
        <f t="shared" ca="1" si="85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0"/>
        <v>0</v>
      </c>
      <c r="I82" s="112">
        <f t="shared" ca="1" si="70"/>
        <v>0</v>
      </c>
      <c r="J82" s="112">
        <f t="shared" ca="1" si="70"/>
        <v>0</v>
      </c>
      <c r="K82" s="112">
        <f t="shared" ca="1" si="70"/>
        <v>0</v>
      </c>
      <c r="L82" s="112">
        <f t="shared" ca="1" si="70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6">D83-(D83-$G83)/($G$1-D$1)</f>
        <v>0</v>
      </c>
      <c r="F83" s="114">
        <f t="shared" ca="1" si="86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7">G83-5*(G83-$M83)/($M$1-G$1)</f>
        <v>0</v>
      </c>
      <c r="I83" s="112">
        <f t="shared" ca="1" si="87"/>
        <v>0</v>
      </c>
      <c r="J83" s="112">
        <f t="shared" ca="1" si="87"/>
        <v>0</v>
      </c>
      <c r="K83" s="112">
        <f t="shared" ca="1" si="87"/>
        <v>0</v>
      </c>
      <c r="L83" s="112">
        <f t="shared" ca="1" si="87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8">D84-(D84-$G84)/($G$1-D$1)</f>
        <v>0</v>
      </c>
      <c r="F84" s="114">
        <f t="shared" ca="1" si="88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7"/>
        <v>0</v>
      </c>
      <c r="I84" s="112">
        <f t="shared" ca="1" si="87"/>
        <v>0</v>
      </c>
      <c r="J84" s="112">
        <f t="shared" ca="1" si="87"/>
        <v>0</v>
      </c>
      <c r="K84" s="112">
        <f t="shared" ca="1" si="87"/>
        <v>0</v>
      </c>
      <c r="L84" s="112">
        <f t="shared" ca="1" si="87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89">D85-(D85-$G85)/($G$1-D$1)</f>
        <v>0</v>
      </c>
      <c r="F85" s="114">
        <f t="shared" ca="1" si="89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7"/>
        <v>1.2429865916269751E-5</v>
      </c>
      <c r="I85" s="112">
        <f t="shared" ca="1" si="87"/>
        <v>2.4859731832539502E-5</v>
      </c>
      <c r="J85" s="112">
        <f t="shared" ca="1" si="87"/>
        <v>3.7289597748809253E-5</v>
      </c>
      <c r="K85" s="112">
        <f t="shared" ca="1" si="87"/>
        <v>4.9719463665079004E-5</v>
      </c>
      <c r="L85" s="112">
        <f t="shared" ca="1" si="87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0">D86-(D86-$G86)/($G$1-D$1)</f>
        <v>0</v>
      </c>
      <c r="F86" s="114">
        <f t="shared" ca="1" si="90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7"/>
        <v>0</v>
      </c>
      <c r="I86" s="112">
        <f t="shared" ca="1" si="87"/>
        <v>0</v>
      </c>
      <c r="J86" s="112">
        <f t="shared" ca="1" si="87"/>
        <v>0</v>
      </c>
      <c r="K86" s="112">
        <f t="shared" ca="1" si="87"/>
        <v>0</v>
      </c>
      <c r="L86" s="112">
        <f t="shared" ca="1" si="87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1">D87-(D87-$G87)/($G$1-D$1)</f>
        <v>0</v>
      </c>
      <c r="F87" s="114">
        <f t="shared" ca="1" si="91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7"/>
        <v>0</v>
      </c>
      <c r="I87" s="112">
        <f t="shared" ca="1" si="87"/>
        <v>0</v>
      </c>
      <c r="J87" s="112">
        <f t="shared" ca="1" si="87"/>
        <v>0</v>
      </c>
      <c r="K87" s="112">
        <f t="shared" ca="1" si="87"/>
        <v>0</v>
      </c>
      <c r="L87" s="112">
        <f t="shared" ca="1" si="87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2">D88-(D88-$G88)/($G$1-D$1)</f>
        <v>7.9855816162110104E-5</v>
      </c>
      <c r="F88" s="114">
        <f t="shared" ca="1" si="92"/>
        <v>1.5971163232422021E-4</v>
      </c>
      <c r="G88" s="111">
        <f ca="1">INDEX(OFFSET(_summary!$T$26,0,MATCH(MID(CELL("filename",$A$1),FIND("]",CELL("filename",$A$1))+1,255),_summary!$U$25:$AI$25,0),140,1),MATCH($A88,_summary!$U$26:$U$54,0))</f>
        <v>2.3956744848633031E-4</v>
      </c>
      <c r="H88" s="112">
        <f t="shared" ca="1" si="87"/>
        <v>1.9963954040527526E-4</v>
      </c>
      <c r="I88" s="112">
        <f t="shared" ca="1" si="87"/>
        <v>1.5971163232422021E-4</v>
      </c>
      <c r="J88" s="112">
        <f t="shared" ca="1" si="87"/>
        <v>1.1978372424316516E-4</v>
      </c>
      <c r="K88" s="112">
        <f t="shared" ca="1" si="87"/>
        <v>7.9855816162110104E-5</v>
      </c>
      <c r="L88" s="112">
        <f t="shared" ca="1" si="87"/>
        <v>3.9927908081055052E-5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3">D89-(D89-$G89)/($G$1-D$1)</f>
        <v>0</v>
      </c>
      <c r="F89" s="114">
        <f t="shared" ca="1" si="93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7"/>
        <v>0</v>
      </c>
      <c r="I89" s="112">
        <f t="shared" ca="1" si="87"/>
        <v>0</v>
      </c>
      <c r="J89" s="112">
        <f t="shared" ca="1" si="87"/>
        <v>0</v>
      </c>
      <c r="K89" s="112">
        <f t="shared" ca="1" si="87"/>
        <v>0</v>
      </c>
      <c r="L89" s="112">
        <f t="shared" ca="1" si="87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8.8574447712705169E-7</v>
      </c>
      <c r="E90" s="114">
        <f t="shared" ref="E90:F90" ca="1" si="94">D90-(D90-$G90)/($G$1-D$1)</f>
        <v>5.9049631808470106E-7</v>
      </c>
      <c r="F90" s="114">
        <f t="shared" ca="1" si="94"/>
        <v>2.9524815904235053E-7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7"/>
        <v>6.0608847058226915E-6</v>
      </c>
      <c r="I90" s="112">
        <f t="shared" ca="1" si="87"/>
        <v>1.2121769411645383E-5</v>
      </c>
      <c r="J90" s="112">
        <f t="shared" ca="1" si="87"/>
        <v>1.8182654117468076E-5</v>
      </c>
      <c r="K90" s="112">
        <f t="shared" ca="1" si="87"/>
        <v>2.4243538823290766E-5</v>
      </c>
      <c r="L90" s="112">
        <f t="shared" ca="1" si="87"/>
        <v>3.0304423529113459E-5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3.6365308234936152E-5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5">D91-(D91-$G91)/($G$1-D$1)</f>
        <v>0</v>
      </c>
      <c r="F91" s="114">
        <f t="shared" ca="1" si="95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7"/>
        <v>0</v>
      </c>
      <c r="I91" s="112">
        <f t="shared" ca="1" si="87"/>
        <v>0</v>
      </c>
      <c r="J91" s="112">
        <f t="shared" ca="1" si="87"/>
        <v>0</v>
      </c>
      <c r="K91" s="112">
        <f t="shared" ca="1" si="87"/>
        <v>0</v>
      </c>
      <c r="L91" s="112">
        <f t="shared" ca="1" si="87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6">D92-(D92-$G92)/($G$1-D$1)</f>
        <v>0</v>
      </c>
      <c r="F92" s="114">
        <f t="shared" ca="1" si="96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7"/>
        <v>0</v>
      </c>
      <c r="I92" s="112">
        <f t="shared" ca="1" si="87"/>
        <v>0</v>
      </c>
      <c r="J92" s="112">
        <f t="shared" ca="1" si="87"/>
        <v>0</v>
      </c>
      <c r="K92" s="112">
        <f t="shared" ca="1" si="87"/>
        <v>0</v>
      </c>
      <c r="L92" s="112">
        <f t="shared" ca="1" si="87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7">D93-(D93-$G93)/($G$1-D$1)</f>
        <v>0</v>
      </c>
      <c r="F93" s="114">
        <f t="shared" ca="1" si="97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7"/>
        <v>0</v>
      </c>
      <c r="I93" s="112">
        <f t="shared" ca="1" si="87"/>
        <v>0</v>
      </c>
      <c r="J93" s="112">
        <f t="shared" ca="1" si="87"/>
        <v>0</v>
      </c>
      <c r="K93" s="112">
        <f t="shared" ca="1" si="87"/>
        <v>0</v>
      </c>
      <c r="L93" s="112">
        <f t="shared" ca="1" si="87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8">D94-(D94-$G94)/($G$1-D$1)</f>
        <v>0</v>
      </c>
      <c r="F94" s="114">
        <f t="shared" ca="1" si="98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7"/>
        <v>0</v>
      </c>
      <c r="I94" s="112">
        <f t="shared" ca="1" si="87"/>
        <v>0</v>
      </c>
      <c r="J94" s="112">
        <f t="shared" ca="1" si="87"/>
        <v>0</v>
      </c>
      <c r="K94" s="112">
        <f t="shared" ca="1" si="87"/>
        <v>0</v>
      </c>
      <c r="L94" s="112">
        <f t="shared" ca="1" si="87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0">D95-(D95-$G95)/($G$1-D$1)</f>
        <v>0</v>
      </c>
      <c r="F95" s="114">
        <f t="shared" ca="1" si="100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7"/>
        <v>1.6500850385673879E-4</v>
      </c>
      <c r="I95" s="112">
        <f t="shared" ca="1" si="87"/>
        <v>3.3001700771347758E-4</v>
      </c>
      <c r="J95" s="112">
        <f t="shared" ca="1" si="87"/>
        <v>4.9502551157021638E-4</v>
      </c>
      <c r="K95" s="112">
        <f t="shared" ca="1" si="87"/>
        <v>6.6003401542695517E-4</v>
      </c>
      <c r="L95" s="112">
        <f t="shared" ca="1" si="87"/>
        <v>8.2504251928369396E-4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9.9005102314043275E-4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1">D96-(D96-$G96)/($G$1-D$1)</f>
        <v>0</v>
      </c>
      <c r="F96" s="114">
        <f t="shared" ca="1" si="101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7"/>
        <v>0</v>
      </c>
      <c r="I96" s="112">
        <f t="shared" ca="1" si="87"/>
        <v>0</v>
      </c>
      <c r="J96" s="112">
        <f t="shared" ca="1" si="87"/>
        <v>0</v>
      </c>
      <c r="K96" s="112">
        <f t="shared" ca="1" si="87"/>
        <v>0</v>
      </c>
      <c r="L96" s="112">
        <f t="shared" ca="1" si="87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2">D97-(D97-$G97)/($G$1-D$1)</f>
        <v>0</v>
      </c>
      <c r="F97" s="114">
        <f t="shared" ca="1" si="102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7"/>
        <v>0</v>
      </c>
      <c r="I97" s="112">
        <f t="shared" ca="1" si="87"/>
        <v>0</v>
      </c>
      <c r="J97" s="112">
        <f t="shared" ca="1" si="87"/>
        <v>0</v>
      </c>
      <c r="K97" s="112">
        <f t="shared" ca="1" si="87"/>
        <v>0</v>
      </c>
      <c r="L97" s="112">
        <f t="shared" ca="1" si="87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3">D98-(D98-$G98)/($G$1-D$1)</f>
        <v>0</v>
      </c>
      <c r="F98" s="114">
        <f t="shared" ca="1" si="10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7"/>
        <v>0</v>
      </c>
      <c r="I98" s="112">
        <f t="shared" ca="1" si="87"/>
        <v>0</v>
      </c>
      <c r="J98" s="112">
        <f t="shared" ca="1" si="87"/>
        <v>0</v>
      </c>
      <c r="K98" s="112">
        <f t="shared" ca="1" si="87"/>
        <v>0</v>
      </c>
      <c r="L98" s="112">
        <f t="shared" ca="1" si="87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4">D99-(D99-$G99)/($G$1-D$1)</f>
        <v>0</v>
      </c>
      <c r="F99" s="114">
        <f t="shared" ca="1" si="104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5">G99-5*(G99-$M99)/($M$1-G$1)</f>
        <v>0</v>
      </c>
      <c r="I99" s="112">
        <f t="shared" ca="1" si="105"/>
        <v>0</v>
      </c>
      <c r="J99" s="112">
        <f t="shared" ca="1" si="105"/>
        <v>0</v>
      </c>
      <c r="K99" s="112">
        <f t="shared" ca="1" si="105"/>
        <v>0</v>
      </c>
      <c r="L99" s="112">
        <f t="shared" ca="1" si="105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6">D100-(D100-$G100)/($G$1-D$1)</f>
        <v>0</v>
      </c>
      <c r="F100" s="114">
        <f t="shared" ca="1" si="106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5"/>
        <v>0</v>
      </c>
      <c r="I100" s="112">
        <f t="shared" ca="1" si="105"/>
        <v>0</v>
      </c>
      <c r="J100" s="112">
        <f t="shared" ca="1" si="105"/>
        <v>0</v>
      </c>
      <c r="K100" s="112">
        <f t="shared" ca="1" si="105"/>
        <v>0</v>
      </c>
      <c r="L100" s="112">
        <f t="shared" ca="1" si="105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7">D101-(D101-$G101)/($G$1-D$1)</f>
        <v>0</v>
      </c>
      <c r="F101" s="114">
        <f t="shared" ca="1" si="107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5"/>
        <v>0</v>
      </c>
      <c r="I101" s="112">
        <f t="shared" ca="1" si="105"/>
        <v>0</v>
      </c>
      <c r="J101" s="112">
        <f t="shared" ca="1" si="105"/>
        <v>0</v>
      </c>
      <c r="K101" s="112">
        <f t="shared" ca="1" si="105"/>
        <v>0</v>
      </c>
      <c r="L101" s="112">
        <f t="shared" ca="1" si="105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8">D102-(D102-$G102)/($G$1-D$1)</f>
        <v>0</v>
      </c>
      <c r="F102" s="114">
        <f t="shared" ca="1" si="108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5"/>
        <v>0</v>
      </c>
      <c r="I102" s="112">
        <f t="shared" ca="1" si="105"/>
        <v>0</v>
      </c>
      <c r="J102" s="112">
        <f t="shared" ca="1" si="105"/>
        <v>0</v>
      </c>
      <c r="K102" s="112">
        <f t="shared" ca="1" si="105"/>
        <v>0</v>
      </c>
      <c r="L102" s="112">
        <f t="shared" ca="1" si="105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09">D103-(D103-$G103)/($G$1-D$1)</f>
        <v>0</v>
      </c>
      <c r="F103" s="114">
        <f t="shared" ca="1" si="109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5"/>
        <v>0</v>
      </c>
      <c r="I103" s="112">
        <f t="shared" ca="1" si="105"/>
        <v>0</v>
      </c>
      <c r="J103" s="112">
        <f t="shared" ca="1" si="105"/>
        <v>0</v>
      </c>
      <c r="K103" s="112">
        <f t="shared" ca="1" si="105"/>
        <v>0</v>
      </c>
      <c r="L103" s="112">
        <f t="shared" ca="1" si="105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0">D104-(D104-$G104)/($G$1-D$1)</f>
        <v>0</v>
      </c>
      <c r="F104" s="114">
        <f t="shared" ca="1" si="110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5"/>
        <v>0</v>
      </c>
      <c r="I104" s="112">
        <f t="shared" ca="1" si="105"/>
        <v>0</v>
      </c>
      <c r="J104" s="112">
        <f t="shared" ca="1" si="105"/>
        <v>0</v>
      </c>
      <c r="K104" s="112">
        <f t="shared" ca="1" si="105"/>
        <v>0</v>
      </c>
      <c r="L104" s="112">
        <f t="shared" ca="1" si="105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1">D105-(D105-$G105)/($G$1-D$1)</f>
        <v>0</v>
      </c>
      <c r="F105" s="114">
        <f t="shared" ca="1" si="111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5"/>
        <v>0</v>
      </c>
      <c r="I105" s="112">
        <f t="shared" ca="1" si="105"/>
        <v>0</v>
      </c>
      <c r="J105" s="112">
        <f t="shared" ca="1" si="105"/>
        <v>0</v>
      </c>
      <c r="K105" s="112">
        <f t="shared" ca="1" si="105"/>
        <v>0</v>
      </c>
      <c r="L105" s="112">
        <f t="shared" ca="1" si="105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2">D106-(D106-$G106)/($G$1-D$1)</f>
        <v>0</v>
      </c>
      <c r="F106" s="114">
        <f t="shared" ca="1" si="112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5"/>
        <v>0</v>
      </c>
      <c r="I106" s="112">
        <f t="shared" ca="1" si="105"/>
        <v>0</v>
      </c>
      <c r="J106" s="112">
        <f t="shared" ca="1" si="105"/>
        <v>0</v>
      </c>
      <c r="K106" s="112">
        <f t="shared" ca="1" si="105"/>
        <v>0</v>
      </c>
      <c r="L106" s="112">
        <f t="shared" ca="1" si="105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3">D107-(D107-$G107)/($G$1-D$1)</f>
        <v>0</v>
      </c>
      <c r="F107" s="114">
        <f t="shared" ca="1" si="113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5"/>
        <v>0</v>
      </c>
      <c r="I107" s="112">
        <f t="shared" ca="1" si="105"/>
        <v>0</v>
      </c>
      <c r="J107" s="112">
        <f t="shared" ca="1" si="105"/>
        <v>0</v>
      </c>
      <c r="K107" s="112">
        <f t="shared" ca="1" si="105"/>
        <v>0</v>
      </c>
      <c r="L107" s="112">
        <f t="shared" ca="1" si="105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4">D108-(D108-$G108)/($G$1-D$1)</f>
        <v>0</v>
      </c>
      <c r="F108" s="114">
        <f t="shared" ca="1" si="114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5"/>
        <v>0</v>
      </c>
      <c r="I108" s="112">
        <f t="shared" ca="1" si="105"/>
        <v>0</v>
      </c>
      <c r="J108" s="112">
        <f t="shared" ca="1" si="105"/>
        <v>0</v>
      </c>
      <c r="K108" s="112">
        <f t="shared" ca="1" si="105"/>
        <v>0</v>
      </c>
      <c r="L108" s="112">
        <f t="shared" ca="1" si="105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5">D109-(D109-$G109)/($G$1-D$1)</f>
        <v>0</v>
      </c>
      <c r="F109" s="114">
        <f t="shared" ca="1" si="115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5"/>
        <v>0</v>
      </c>
      <c r="I109" s="112">
        <f t="shared" ca="1" si="105"/>
        <v>0</v>
      </c>
      <c r="J109" s="112">
        <f t="shared" ca="1" si="105"/>
        <v>0</v>
      </c>
      <c r="K109" s="112">
        <f t="shared" ca="1" si="105"/>
        <v>0</v>
      </c>
      <c r="L109" s="112">
        <f t="shared" ca="1" si="105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6">D110-(D110-$G110)/($G$1-D$1)</f>
        <v>0</v>
      </c>
      <c r="F110" s="114">
        <f t="shared" ca="1" si="116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5"/>
        <v>0</v>
      </c>
      <c r="I110" s="112">
        <f t="shared" ca="1" si="105"/>
        <v>0</v>
      </c>
      <c r="J110" s="112">
        <f t="shared" ca="1" si="105"/>
        <v>0</v>
      </c>
      <c r="K110" s="112">
        <f t="shared" ca="1" si="105"/>
        <v>0</v>
      </c>
      <c r="L110" s="112">
        <f t="shared" ca="1" si="105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7">D111-(D111-$G111)/($G$1-D$1)</f>
        <v>0</v>
      </c>
      <c r="F111" s="114">
        <f t="shared" ca="1" si="117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5"/>
        <v>0</v>
      </c>
      <c r="I111" s="112">
        <f t="shared" ca="1" si="105"/>
        <v>0</v>
      </c>
      <c r="J111" s="112">
        <f t="shared" ca="1" si="105"/>
        <v>0</v>
      </c>
      <c r="K111" s="112">
        <f t="shared" ca="1" si="105"/>
        <v>0</v>
      </c>
      <c r="L111" s="112">
        <f t="shared" ca="1" si="105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8">D112-(D112-$G112)/($G$1-D$1)</f>
        <v>0</v>
      </c>
      <c r="F112" s="114">
        <f t="shared" ca="1" si="118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5"/>
        <v>0</v>
      </c>
      <c r="I112" s="112">
        <f t="shared" ca="1" si="105"/>
        <v>0</v>
      </c>
      <c r="J112" s="112">
        <f t="shared" ca="1" si="105"/>
        <v>0</v>
      </c>
      <c r="K112" s="112">
        <f t="shared" ca="1" si="105"/>
        <v>0</v>
      </c>
      <c r="L112" s="112">
        <f t="shared" ca="1" si="105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19">D113-(D113-$G113)/($G$1-D$1)</f>
        <v>0</v>
      </c>
      <c r="F113" s="114">
        <f t="shared" ca="1" si="119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5"/>
        <v>0</v>
      </c>
      <c r="I113" s="112">
        <f t="shared" ca="1" si="105"/>
        <v>0</v>
      </c>
      <c r="J113" s="112">
        <f t="shared" ca="1" si="105"/>
        <v>0</v>
      </c>
      <c r="K113" s="112">
        <f t="shared" ca="1" si="105"/>
        <v>0</v>
      </c>
      <c r="L113" s="112">
        <f t="shared" ca="1" si="105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0">D114-(D114-$G114)/($G$1-D$1)</f>
        <v>0</v>
      </c>
      <c r="F114" s="114">
        <f t="shared" ca="1" si="120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5"/>
        <v>1.2429865916269751E-5</v>
      </c>
      <c r="I114" s="112">
        <f t="shared" ca="1" si="105"/>
        <v>2.4859731832539502E-5</v>
      </c>
      <c r="J114" s="112">
        <f t="shared" ca="1" si="105"/>
        <v>3.7289597748809253E-5</v>
      </c>
      <c r="K114" s="112">
        <f t="shared" ca="1" si="105"/>
        <v>4.9719463665079004E-5</v>
      </c>
      <c r="L114" s="112">
        <f t="shared" ca="1" si="105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1">D115-(D115-$G115)/($G$1-D$1)</f>
        <v>0</v>
      </c>
      <c r="F115" s="114">
        <f t="shared" ca="1" si="121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2">G115-5*(G115-$M115)/($M$1-G$1)</f>
        <v>0</v>
      </c>
      <c r="I115" s="112">
        <f t="shared" ca="1" si="122"/>
        <v>0</v>
      </c>
      <c r="J115" s="112">
        <f t="shared" ca="1" si="122"/>
        <v>0</v>
      </c>
      <c r="K115" s="112">
        <f t="shared" ca="1" si="122"/>
        <v>0</v>
      </c>
      <c r="L115" s="112">
        <f t="shared" ca="1" si="122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3">D116-(D116-$G116)/($G$1-D$1)</f>
        <v>0</v>
      </c>
      <c r="F116" s="114">
        <f t="shared" ca="1" si="123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2"/>
        <v>0</v>
      </c>
      <c r="I116" s="112">
        <f t="shared" ca="1" si="122"/>
        <v>0</v>
      </c>
      <c r="J116" s="112">
        <f t="shared" ca="1" si="122"/>
        <v>0</v>
      </c>
      <c r="K116" s="112">
        <f t="shared" ca="1" si="122"/>
        <v>0</v>
      </c>
      <c r="L116" s="112">
        <f t="shared" ca="1" si="122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4">D117-(D117-$G117)/($G$1-D$1)</f>
        <v>7.9855816162110104E-5</v>
      </c>
      <c r="F117" s="114">
        <f t="shared" ca="1" si="124"/>
        <v>1.5971163232422021E-4</v>
      </c>
      <c r="G117" s="111">
        <f ca="1">INDEX(OFFSET(_summary!$T$26,0,MATCH(MID(CELL("filename",$A$1),FIND("]",CELL("filename",$A$1))+1,255),_summary!$U$25:$AI$25,0),140,1),MATCH($A117,_summary!$U$26:$U$54,0))</f>
        <v>2.3956744848633031E-4</v>
      </c>
      <c r="H117" s="112">
        <f t="shared" ca="1" si="122"/>
        <v>1.9963954040527526E-4</v>
      </c>
      <c r="I117" s="112">
        <f t="shared" ca="1" si="122"/>
        <v>1.5971163232422021E-4</v>
      </c>
      <c r="J117" s="112">
        <f t="shared" ca="1" si="122"/>
        <v>1.1978372424316516E-4</v>
      </c>
      <c r="K117" s="112">
        <f t="shared" ca="1" si="122"/>
        <v>7.9855816162110104E-5</v>
      </c>
      <c r="L117" s="112">
        <f t="shared" ca="1" si="122"/>
        <v>3.9927908081055052E-5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topLeftCell="A97"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E52B-8F82-46F5-BA97-7F11A1CB0C44}">
  <dimension ref="A3:A16"/>
  <sheetViews>
    <sheetView workbookViewId="0">
      <selection activeCell="Q16" sqref="Q16"/>
    </sheetView>
  </sheetViews>
  <sheetFormatPr defaultRowHeight="14.4" x14ac:dyDescent="0.3"/>
  <cols>
    <col min="1" max="1" width="17.6640625" bestFit="1" customWidth="1"/>
    <col min="2" max="2" width="20.5546875" bestFit="1" customWidth="1"/>
  </cols>
  <sheetData>
    <row r="3" spans="1:1" x14ac:dyDescent="0.3">
      <c r="A3" s="137" t="s">
        <v>486</v>
      </c>
    </row>
    <row r="4" spans="1:1" x14ac:dyDescent="0.3">
      <c r="A4" s="116" t="s">
        <v>35</v>
      </c>
    </row>
    <row r="5" spans="1:1" x14ac:dyDescent="0.3">
      <c r="A5" s="116" t="s">
        <v>66</v>
      </c>
    </row>
    <row r="6" spans="1:1" x14ac:dyDescent="0.3">
      <c r="A6" s="116" t="s">
        <v>33</v>
      </c>
    </row>
    <row r="7" spans="1:1" x14ac:dyDescent="0.3">
      <c r="A7" s="116" t="s">
        <v>37</v>
      </c>
    </row>
    <row r="8" spans="1:1" x14ac:dyDescent="0.3">
      <c r="A8" s="116" t="s">
        <v>40</v>
      </c>
    </row>
    <row r="9" spans="1:1" x14ac:dyDescent="0.3">
      <c r="A9" s="116" t="s">
        <v>38</v>
      </c>
    </row>
    <row r="10" spans="1:1" x14ac:dyDescent="0.3">
      <c r="A10" s="116" t="s">
        <v>140</v>
      </c>
    </row>
    <row r="11" spans="1:1" x14ac:dyDescent="0.3">
      <c r="A11" s="116" t="s">
        <v>141</v>
      </c>
    </row>
    <row r="12" spans="1:1" x14ac:dyDescent="0.3">
      <c r="A12" s="116" t="s">
        <v>34</v>
      </c>
    </row>
    <row r="13" spans="1:1" x14ac:dyDescent="0.3">
      <c r="A13" s="116" t="s">
        <v>75</v>
      </c>
    </row>
    <row r="14" spans="1:1" x14ac:dyDescent="0.3">
      <c r="A14" s="116" t="s">
        <v>39</v>
      </c>
    </row>
    <row r="15" spans="1:1" x14ac:dyDescent="0.3">
      <c r="A15" s="116" t="s">
        <v>76</v>
      </c>
    </row>
    <row r="16" spans="1:1" x14ac:dyDescent="0.3">
      <c r="A16" s="116" t="s">
        <v>487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378"/>
  <sheetViews>
    <sheetView tabSelected="1" workbookViewId="0">
      <selection sqref="A1:AE378"/>
    </sheetView>
  </sheetViews>
  <sheetFormatPr defaultRowHeight="14.4" x14ac:dyDescent="0.3"/>
  <cols>
    <col min="1" max="1" width="32.109375" customWidth="1"/>
    <col min="2" max="2" width="15.5546875" customWidth="1"/>
    <col min="3" max="3" width="17.6640625" customWidth="1"/>
    <col min="4" max="31" width="13.88671875" customWidth="1"/>
  </cols>
  <sheetData>
    <row r="1" spans="1:31" x14ac:dyDescent="0.3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3">
      <c r="A2" t="s">
        <v>142</v>
      </c>
      <c r="B2" t="s">
        <v>12</v>
      </c>
      <c r="C2" t="s">
        <v>35</v>
      </c>
      <c r="D2">
        <v>5.6515791766774487E-2</v>
      </c>
      <c r="E2">
        <v>5.3949046498275526E-2</v>
      </c>
      <c r="F2">
        <v>5.8658909814187365E-2</v>
      </c>
      <c r="G2">
        <v>5.9954423267952743E-2</v>
      </c>
      <c r="H2">
        <v>6.3479533967444671E-2</v>
      </c>
      <c r="I2">
        <v>6.2220917085420616E-2</v>
      </c>
      <c r="J2">
        <v>5.9631403962498809E-2</v>
      </c>
      <c r="K2">
        <v>6.5583328736602178E-2</v>
      </c>
      <c r="L2">
        <v>6.5020886304594405E-2</v>
      </c>
      <c r="M2">
        <v>6.7387334857381478E-2</v>
      </c>
      <c r="N2">
        <v>7.1915099223873333E-2</v>
      </c>
      <c r="O2">
        <v>8.2770888574623766E-2</v>
      </c>
      <c r="P2">
        <v>8.9875537035771322E-2</v>
      </c>
      <c r="Q2">
        <v>9.4081130706067287E-2</v>
      </c>
      <c r="R2">
        <v>8.9644078423280371E-2</v>
      </c>
      <c r="S2">
        <v>8.5387452616009787E-2</v>
      </c>
      <c r="T2">
        <v>8.3174094439821641E-2</v>
      </c>
      <c r="U2">
        <v>9.9217560570958749E-2</v>
      </c>
      <c r="V2">
        <v>9.3712074086202649E-2</v>
      </c>
      <c r="W2">
        <v>9.5090713895084764E-2</v>
      </c>
      <c r="X2">
        <v>9.4415148165935853E-2</v>
      </c>
      <c r="Y2">
        <v>9.6129417838334189E-2</v>
      </c>
      <c r="Z2">
        <v>9.7181186295602989E-2</v>
      </c>
      <c r="AA2">
        <v>8.7232946962002761E-2</v>
      </c>
      <c r="AB2">
        <v>9.668493402172583E-2</v>
      </c>
      <c r="AC2">
        <v>9.1068692424627215E-2</v>
      </c>
      <c r="AD2">
        <v>8.8772946581810827E-2</v>
      </c>
      <c r="AE2">
        <v>8.8234913081233518E-2</v>
      </c>
    </row>
    <row r="3" spans="1:31" x14ac:dyDescent="0.3">
      <c r="A3" t="s">
        <v>488</v>
      </c>
      <c r="B3" t="s">
        <v>12</v>
      </c>
      <c r="C3" t="s">
        <v>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 t="s">
        <v>143</v>
      </c>
      <c r="B4" t="s">
        <v>12</v>
      </c>
      <c r="C4" t="s">
        <v>66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2.4095442064346641E-5</v>
      </c>
      <c r="W4">
        <v>3.623698801074449E-5</v>
      </c>
      <c r="X4">
        <v>3.1461322365723195E-5</v>
      </c>
      <c r="Y4">
        <v>1.1232239966007671E-4</v>
      </c>
      <c r="Z4">
        <v>1.342314921020029E-4</v>
      </c>
      <c r="AA4">
        <v>2.1592305123067115E-4</v>
      </c>
      <c r="AB4">
        <v>3.7683332224732385E-4</v>
      </c>
      <c r="AC4">
        <v>5.1941520687829646E-4</v>
      </c>
      <c r="AD4">
        <v>6.5028242212998328E-4</v>
      </c>
      <c r="AE4">
        <v>8.0244355670632905E-4</v>
      </c>
    </row>
    <row r="5" spans="1:31" x14ac:dyDescent="0.3">
      <c r="A5" t="s">
        <v>144</v>
      </c>
      <c r="B5" t="s">
        <v>12</v>
      </c>
      <c r="C5" t="s">
        <v>33</v>
      </c>
      <c r="D5">
        <v>0.15114908882079453</v>
      </c>
      <c r="E5">
        <v>0.16068187034867792</v>
      </c>
      <c r="F5">
        <v>0.16688868546973235</v>
      </c>
      <c r="G5">
        <v>0.1814434607112603</v>
      </c>
      <c r="H5">
        <v>0.1846466710249054</v>
      </c>
      <c r="I5">
        <v>0.18618660210138105</v>
      </c>
      <c r="J5">
        <v>0.19240659802699195</v>
      </c>
      <c r="K5">
        <v>0.21714900318365293</v>
      </c>
      <c r="L5">
        <v>0.22709997012449143</v>
      </c>
      <c r="M5">
        <v>0.22321635939386972</v>
      </c>
      <c r="N5">
        <v>0.21943090442311916</v>
      </c>
      <c r="O5">
        <v>0.23316118894086152</v>
      </c>
      <c r="P5">
        <v>0.2287931971978914</v>
      </c>
      <c r="Q5">
        <v>0.23887492574336108</v>
      </c>
      <c r="R5">
        <v>0.24246515393482568</v>
      </c>
      <c r="S5">
        <v>0.31175496067731262</v>
      </c>
      <c r="T5">
        <v>0.31229412349350072</v>
      </c>
      <c r="U5">
        <v>0.29725381100300036</v>
      </c>
      <c r="V5">
        <v>0.30195316143318712</v>
      </c>
      <c r="W5">
        <v>0.30498521931482492</v>
      </c>
      <c r="X5">
        <v>0.30434464038198311</v>
      </c>
      <c r="Y5">
        <v>0.2936629908839023</v>
      </c>
      <c r="Z5">
        <v>0.29909550540596297</v>
      </c>
      <c r="AA5">
        <v>0.29229608999377521</v>
      </c>
      <c r="AB5">
        <v>0.28900800996753562</v>
      </c>
      <c r="AC5">
        <v>0.29560340634453869</v>
      </c>
      <c r="AD5">
        <v>0.29925169853933259</v>
      </c>
      <c r="AE5">
        <v>0.29743417936492905</v>
      </c>
    </row>
    <row r="6" spans="1:31" x14ac:dyDescent="0.3">
      <c r="A6" t="s">
        <v>145</v>
      </c>
      <c r="B6" t="s">
        <v>12</v>
      </c>
      <c r="C6" t="s">
        <v>37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6.9560991602949348E-3</v>
      </c>
      <c r="T6">
        <v>7.3684212905834618E-3</v>
      </c>
      <c r="U6">
        <v>1.002883558344103E-2</v>
      </c>
      <c r="V6">
        <v>1.0061461339860165E-2</v>
      </c>
      <c r="W6">
        <v>1.428206090140602E-2</v>
      </c>
      <c r="X6">
        <v>1.4172307483056349E-2</v>
      </c>
      <c r="Y6">
        <v>1.5556044360695877E-2</v>
      </c>
      <c r="Z6">
        <v>1.6197781908151333E-2</v>
      </c>
      <c r="AA6">
        <v>1.9212628267972889E-2</v>
      </c>
      <c r="AB6">
        <v>1.9699111617962631E-2</v>
      </c>
      <c r="AC6">
        <v>2.334374945515429E-2</v>
      </c>
      <c r="AD6">
        <v>2.3961957868918988E-2</v>
      </c>
      <c r="AE6">
        <v>2.3843888254402423E-2</v>
      </c>
    </row>
    <row r="7" spans="1:31" x14ac:dyDescent="0.3">
      <c r="A7" t="s">
        <v>146</v>
      </c>
      <c r="B7" t="s">
        <v>12</v>
      </c>
      <c r="C7" t="s">
        <v>40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 t="s">
        <v>147</v>
      </c>
      <c r="B8" t="s">
        <v>12</v>
      </c>
      <c r="C8" t="s">
        <v>38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 t="s">
        <v>148</v>
      </c>
      <c r="B9" t="s">
        <v>12</v>
      </c>
      <c r="C9" t="s">
        <v>140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 t="s">
        <v>149</v>
      </c>
      <c r="B10" t="s">
        <v>12</v>
      </c>
      <c r="C10" t="s">
        <v>141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 t="s">
        <v>150</v>
      </c>
      <c r="B11" t="s">
        <v>12</v>
      </c>
      <c r="C11" t="s">
        <v>34</v>
      </c>
      <c r="D11">
        <v>0.35500054525294306</v>
      </c>
      <c r="E11">
        <v>0.35023549680493504</v>
      </c>
      <c r="F11">
        <v>0.34631848115227182</v>
      </c>
      <c r="G11">
        <v>0.34901893300947745</v>
      </c>
      <c r="H11">
        <v>0.34948003910254344</v>
      </c>
      <c r="I11">
        <v>0.35728777272801465</v>
      </c>
      <c r="J11">
        <v>0.3628805814710136</v>
      </c>
      <c r="K11">
        <v>0.32827819894729277</v>
      </c>
      <c r="L11">
        <v>0.33909949109947252</v>
      </c>
      <c r="M11">
        <v>0.34368583493226201</v>
      </c>
      <c r="N11">
        <v>0.35416788106883634</v>
      </c>
      <c r="O11">
        <v>0.33327463256055317</v>
      </c>
      <c r="P11">
        <v>0.34046474310780928</v>
      </c>
      <c r="Q11">
        <v>0.33962067597792717</v>
      </c>
      <c r="R11">
        <v>0.33831669242046047</v>
      </c>
      <c r="S11">
        <v>0.30124350487576618</v>
      </c>
      <c r="T11">
        <v>0.29650082442204678</v>
      </c>
      <c r="U11">
        <v>0.28396715453374799</v>
      </c>
      <c r="V11">
        <v>0.28399186451871677</v>
      </c>
      <c r="W11">
        <v>0.26394238799713898</v>
      </c>
      <c r="X11">
        <v>0.2649406637775395</v>
      </c>
      <c r="Y11">
        <v>0.25728185481590349</v>
      </c>
      <c r="Z11">
        <v>0.23783544010189439</v>
      </c>
      <c r="AA11">
        <v>0.22347991973605597</v>
      </c>
      <c r="AB11">
        <v>0.22166936997227041</v>
      </c>
      <c r="AC11">
        <v>0.22440636650440243</v>
      </c>
      <c r="AD11">
        <v>0.22376881464253776</v>
      </c>
      <c r="AE11">
        <v>0.227601285365404</v>
      </c>
    </row>
    <row r="12" spans="1:31" x14ac:dyDescent="0.3">
      <c r="A12" t="s">
        <v>151</v>
      </c>
      <c r="B12" t="s">
        <v>12</v>
      </c>
      <c r="C12" t="s">
        <v>75</v>
      </c>
      <c r="D12">
        <v>0.29568098413751182</v>
      </c>
      <c r="E12">
        <v>0.29626811613052639</v>
      </c>
      <c r="F12">
        <v>0.30057809042491274</v>
      </c>
      <c r="G12">
        <v>0.30483860412394831</v>
      </c>
      <c r="H12">
        <v>0.30273352529480246</v>
      </c>
      <c r="I12">
        <v>0.30597061249398283</v>
      </c>
      <c r="J12">
        <v>0.30809943972959358</v>
      </c>
      <c r="K12">
        <v>0.32368199588797136</v>
      </c>
      <c r="L12">
        <v>0.31203698905736815</v>
      </c>
      <c r="M12">
        <v>0.31409982181863327</v>
      </c>
      <c r="N12">
        <v>0.30724698311075455</v>
      </c>
      <c r="O12">
        <v>0.30868521373198898</v>
      </c>
      <c r="P12">
        <v>0.30532607384800659</v>
      </c>
      <c r="Q12">
        <v>0.29816813509956336</v>
      </c>
      <c r="R12">
        <v>0.30003494188937818</v>
      </c>
      <c r="S12">
        <v>0.27905241148544419</v>
      </c>
      <c r="T12">
        <v>0.2853799865450824</v>
      </c>
      <c r="U12">
        <v>0.29419420020203441</v>
      </c>
      <c r="V12">
        <v>0.29497167870164026</v>
      </c>
      <c r="W12">
        <v>0.31020443737679082</v>
      </c>
      <c r="X12">
        <v>0.31082144668621092</v>
      </c>
      <c r="Y12">
        <v>0.3295347230011787</v>
      </c>
      <c r="Z12">
        <v>0.34176890760078155</v>
      </c>
      <c r="AA12">
        <v>0.37150598297252796</v>
      </c>
      <c r="AB12">
        <v>0.36666555271830126</v>
      </c>
      <c r="AC12">
        <v>0.36053364715256669</v>
      </c>
      <c r="AD12">
        <v>0.35922375895272635</v>
      </c>
      <c r="AE12">
        <v>0.35773132433364696</v>
      </c>
    </row>
    <row r="13" spans="1:31" x14ac:dyDescent="0.3">
      <c r="A13" t="s">
        <v>152</v>
      </c>
      <c r="B13" t="s">
        <v>12</v>
      </c>
      <c r="C13" t="s">
        <v>39</v>
      </c>
      <c r="D13">
        <v>0.14165359002197608</v>
      </c>
      <c r="E13">
        <v>0.13886547021758508</v>
      </c>
      <c r="F13">
        <v>0.12755583313889568</v>
      </c>
      <c r="G13">
        <v>0.10474457888736134</v>
      </c>
      <c r="H13">
        <v>9.9660230610304143E-2</v>
      </c>
      <c r="I13">
        <v>8.8334095591200826E-2</v>
      </c>
      <c r="J13">
        <v>7.6981976809901945E-2</v>
      </c>
      <c r="K13">
        <v>6.5307473244480774E-2</v>
      </c>
      <c r="L13">
        <v>5.6742663414073455E-2</v>
      </c>
      <c r="M13">
        <v>5.1610648997853503E-2</v>
      </c>
      <c r="N13">
        <v>4.7239132173416513E-2</v>
      </c>
      <c r="O13">
        <v>4.210807619197255E-2</v>
      </c>
      <c r="P13">
        <v>3.5540448810521375E-2</v>
      </c>
      <c r="Q13">
        <v>2.9255132473081095E-2</v>
      </c>
      <c r="R13">
        <v>2.9539133332055222E-2</v>
      </c>
      <c r="S13">
        <v>1.5605571185172345E-2</v>
      </c>
      <c r="T13">
        <v>1.5282549808964945E-2</v>
      </c>
      <c r="U13">
        <v>1.5338438106817629E-2</v>
      </c>
      <c r="V13">
        <v>1.5285664478328718E-2</v>
      </c>
      <c r="W13">
        <v>1.1458943526743783E-2</v>
      </c>
      <c r="X13">
        <v>1.1274332182908587E-2</v>
      </c>
      <c r="Y13">
        <v>7.7226467003252914E-3</v>
      </c>
      <c r="Z13">
        <v>7.7869471955048777E-3</v>
      </c>
      <c r="AA13">
        <v>6.0565090164345125E-3</v>
      </c>
      <c r="AB13">
        <v>5.8961883799570139E-3</v>
      </c>
      <c r="AC13">
        <v>4.5247229118322617E-3</v>
      </c>
      <c r="AD13">
        <v>4.3705409925435526E-3</v>
      </c>
      <c r="AE13">
        <v>4.3519660436776688E-3</v>
      </c>
    </row>
    <row r="14" spans="1:31" x14ac:dyDescent="0.3">
      <c r="A14" t="s">
        <v>153</v>
      </c>
      <c r="B14" t="s">
        <v>12</v>
      </c>
      <c r="C14" t="s">
        <v>76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 t="s">
        <v>154</v>
      </c>
      <c r="B15" t="s">
        <v>1</v>
      </c>
      <c r="C15" t="s">
        <v>35</v>
      </c>
      <c r="D15">
        <v>8.7965259212988436E-2</v>
      </c>
      <c r="E15">
        <v>8.6090343977322542E-2</v>
      </c>
      <c r="F15">
        <v>8.7872004024184255E-2</v>
      </c>
      <c r="G15">
        <v>9.2969250845301152E-2</v>
      </c>
      <c r="H15">
        <v>9.6203873168193246E-2</v>
      </c>
      <c r="I15">
        <v>9.5523042915024614E-2</v>
      </c>
      <c r="J15">
        <v>8.7188412118366421E-2</v>
      </c>
      <c r="K15">
        <v>9.3028116427735147E-2</v>
      </c>
      <c r="L15">
        <v>9.506232415556394E-2</v>
      </c>
      <c r="M15">
        <v>0.10027043667716472</v>
      </c>
      <c r="N15">
        <v>0.10177218298180478</v>
      </c>
      <c r="O15">
        <v>0.10186153646295543</v>
      </c>
      <c r="P15">
        <v>0.12294034907296991</v>
      </c>
      <c r="Q15">
        <v>0.10819937583874481</v>
      </c>
      <c r="R15">
        <v>0.11060113382339833</v>
      </c>
      <c r="S15">
        <v>9.7027004214942592E-2</v>
      </c>
      <c r="T15">
        <v>7.6457074057090971E-2</v>
      </c>
      <c r="U15">
        <v>7.2354430624865046E-2</v>
      </c>
      <c r="V15">
        <v>5.0964947052755664E-2</v>
      </c>
      <c r="W15">
        <v>5.2390517372642761E-2</v>
      </c>
      <c r="X15">
        <v>4.6075009440757014E-2</v>
      </c>
      <c r="Y15">
        <v>4.789420826211143E-2</v>
      </c>
      <c r="Z15">
        <v>5.2114495891329153E-2</v>
      </c>
      <c r="AA15">
        <v>4.9650493882408255E-2</v>
      </c>
      <c r="AB15">
        <v>5.3011952908321634E-2</v>
      </c>
      <c r="AC15">
        <v>4.5892973233441874E-2</v>
      </c>
      <c r="AD15">
        <v>4.5710179774842749E-2</v>
      </c>
      <c r="AE15">
        <v>4.4919566388809638E-2</v>
      </c>
    </row>
    <row r="16" spans="1:31" x14ac:dyDescent="0.3">
      <c r="A16" t="s">
        <v>489</v>
      </c>
      <c r="B16" t="s">
        <v>1</v>
      </c>
      <c r="C16" t="s">
        <v>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 t="s">
        <v>155</v>
      </c>
      <c r="B17" t="s">
        <v>1</v>
      </c>
      <c r="C17" t="s">
        <v>66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 t="s">
        <v>156</v>
      </c>
      <c r="B18" t="s">
        <v>1</v>
      </c>
      <c r="C18" t="s">
        <v>33</v>
      </c>
      <c r="D18">
        <v>0.33238121682583699</v>
      </c>
      <c r="E18">
        <v>0.34867180185600544</v>
      </c>
      <c r="F18">
        <v>0.34966474110596768</v>
      </c>
      <c r="G18">
        <v>0.37066448494167475</v>
      </c>
      <c r="H18">
        <v>0.36315819574482444</v>
      </c>
      <c r="I18">
        <v>0.36946092927165125</v>
      </c>
      <c r="J18">
        <v>0.37943464631372181</v>
      </c>
      <c r="K18">
        <v>0.35614313180342411</v>
      </c>
      <c r="L18">
        <v>0.37186700611379536</v>
      </c>
      <c r="M18">
        <v>0.37945248498945117</v>
      </c>
      <c r="N18">
        <v>0.3829917748374253</v>
      </c>
      <c r="O18">
        <v>0.40402118110395124</v>
      </c>
      <c r="P18">
        <v>0.41357406742282238</v>
      </c>
      <c r="Q18">
        <v>0.40662243846103518</v>
      </c>
      <c r="R18">
        <v>0.41964804714887044</v>
      </c>
      <c r="S18">
        <v>0.42591152403648719</v>
      </c>
      <c r="T18">
        <v>0.44590340785206611</v>
      </c>
      <c r="U18">
        <v>0.46228645090819703</v>
      </c>
      <c r="V18">
        <v>0.41951984169816181</v>
      </c>
      <c r="W18">
        <v>0.45080824658228535</v>
      </c>
      <c r="X18">
        <v>0.4845738065764566</v>
      </c>
      <c r="Y18">
        <v>0.45568694378282387</v>
      </c>
      <c r="Z18">
        <v>0.46261415169069847</v>
      </c>
      <c r="AA18">
        <v>0.4718646793060991</v>
      </c>
      <c r="AB18">
        <v>0.45889200055656254</v>
      </c>
      <c r="AC18">
        <v>0.44987651855568994</v>
      </c>
      <c r="AD18">
        <v>0.47580186800877627</v>
      </c>
      <c r="AE18">
        <v>0.47427885834962219</v>
      </c>
    </row>
    <row r="19" spans="1:31" x14ac:dyDescent="0.3">
      <c r="A19" t="s">
        <v>157</v>
      </c>
      <c r="B19" t="s">
        <v>1</v>
      </c>
      <c r="C19" t="s">
        <v>37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1.7240887414667597E-3</v>
      </c>
      <c r="Y19">
        <v>2.4074447087177519E-3</v>
      </c>
      <c r="Z19">
        <v>2.806883053398288E-3</v>
      </c>
      <c r="AA19">
        <v>2.9825541374931333E-3</v>
      </c>
      <c r="AB19">
        <v>4.2788580513613032E-3</v>
      </c>
      <c r="AC19">
        <v>4.2873907522658385E-3</v>
      </c>
      <c r="AD19">
        <v>4.9679401019671211E-3</v>
      </c>
      <c r="AE19">
        <v>5.6106043234885232E-3</v>
      </c>
    </row>
    <row r="20" spans="1:31" x14ac:dyDescent="0.3">
      <c r="A20" t="s">
        <v>158</v>
      </c>
      <c r="B20" t="s">
        <v>1</v>
      </c>
      <c r="C20" t="s">
        <v>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 t="s">
        <v>159</v>
      </c>
      <c r="B21" t="s">
        <v>1</v>
      </c>
      <c r="C21" t="s">
        <v>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t="s">
        <v>160</v>
      </c>
      <c r="B22" t="s">
        <v>1</v>
      </c>
      <c r="C22" t="s">
        <v>140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9.1791272267079419E-6</v>
      </c>
      <c r="W22">
        <v>8.5093702655730875E-6</v>
      </c>
      <c r="X22">
        <v>1.3913785930253493E-5</v>
      </c>
      <c r="Y22">
        <v>4.5374396922906242E-5</v>
      </c>
      <c r="Z22">
        <v>2.9812888214423674E-5</v>
      </c>
      <c r="AA22">
        <v>3.6365308234936152E-5</v>
      </c>
      <c r="AB22">
        <v>5.2438835507707475E-5</v>
      </c>
      <c r="AC22">
        <v>1.228400054426298E-5</v>
      </c>
      <c r="AD22">
        <v>4.0349754101310435E-7</v>
      </c>
      <c r="AE22">
        <v>0</v>
      </c>
    </row>
    <row r="23" spans="1:31" x14ac:dyDescent="0.3">
      <c r="A23" t="s">
        <v>161</v>
      </c>
      <c r="B23" t="s">
        <v>1</v>
      </c>
      <c r="C23" t="s">
        <v>141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 t="s">
        <v>162</v>
      </c>
      <c r="B24" t="s">
        <v>1</v>
      </c>
      <c r="C24" t="s">
        <v>34</v>
      </c>
      <c r="D24">
        <v>0.47045897953780069</v>
      </c>
      <c r="E24">
        <v>0.45704322188096874</v>
      </c>
      <c r="F24">
        <v>0.46915794182802129</v>
      </c>
      <c r="G24">
        <v>0.44655860688991705</v>
      </c>
      <c r="H24">
        <v>0.46508710998026065</v>
      </c>
      <c r="I24">
        <v>0.46686363387233454</v>
      </c>
      <c r="J24">
        <v>0.46578974198641798</v>
      </c>
      <c r="K24">
        <v>0.4895224533707816</v>
      </c>
      <c r="L24">
        <v>0.4841754308227591</v>
      </c>
      <c r="M24">
        <v>0.47382134763418582</v>
      </c>
      <c r="N24">
        <v>0.46681509335192206</v>
      </c>
      <c r="O24">
        <v>0.44348412357180422</v>
      </c>
      <c r="P24">
        <v>0.41609232572458499</v>
      </c>
      <c r="Q24">
        <v>0.44239304264050366</v>
      </c>
      <c r="R24">
        <v>0.43018116722836158</v>
      </c>
      <c r="S24">
        <v>0.43644724259287282</v>
      </c>
      <c r="T24">
        <v>0.42915069556460689</v>
      </c>
      <c r="U24">
        <v>0.39089576970439277</v>
      </c>
      <c r="V24">
        <v>0.44935934288247542</v>
      </c>
      <c r="W24">
        <v>0.39437068077439014</v>
      </c>
      <c r="X24">
        <v>0.38248907258782172</v>
      </c>
      <c r="Y24">
        <v>0.40167792518497702</v>
      </c>
      <c r="Z24">
        <v>0.37509661120139276</v>
      </c>
      <c r="AA24">
        <v>0.36865396494232583</v>
      </c>
      <c r="AB24">
        <v>0.38312743420600043</v>
      </c>
      <c r="AC24">
        <v>0.39704430017344594</v>
      </c>
      <c r="AD24">
        <v>0.35998561573102333</v>
      </c>
      <c r="AE24">
        <v>0.36672380782311198</v>
      </c>
    </row>
    <row r="25" spans="1:31" x14ac:dyDescent="0.3">
      <c r="A25" t="s">
        <v>163</v>
      </c>
      <c r="B25" t="s">
        <v>1</v>
      </c>
      <c r="C25" t="s">
        <v>75</v>
      </c>
      <c r="D25">
        <v>2.7322227204038062E-2</v>
      </c>
      <c r="E25">
        <v>2.4746848160283042E-2</v>
      </c>
      <c r="F25">
        <v>2.3746704973368487E-2</v>
      </c>
      <c r="G25">
        <v>2.4448968544484393E-2</v>
      </c>
      <c r="H25">
        <v>2.4514039361955516E-2</v>
      </c>
      <c r="I25">
        <v>2.2612563593927971E-2</v>
      </c>
      <c r="J25">
        <v>2.431414365402854E-2</v>
      </c>
      <c r="K25">
        <v>2.0949648405625895E-2</v>
      </c>
      <c r="L25">
        <v>2.105417778995539E-2</v>
      </c>
      <c r="M25">
        <v>2.0863016786994728E-2</v>
      </c>
      <c r="N25">
        <v>2.0097100388234982E-2</v>
      </c>
      <c r="O25">
        <v>2.1473086120601125E-2</v>
      </c>
      <c r="P25">
        <v>2.0273893674385847E-2</v>
      </c>
      <c r="Q25">
        <v>2.4300075512133323E-2</v>
      </c>
      <c r="R25">
        <v>2.3579995369676629E-2</v>
      </c>
      <c r="S25">
        <v>2.446612328064016E-2</v>
      </c>
      <c r="T25">
        <v>3.0307067535145567E-2</v>
      </c>
      <c r="U25">
        <v>5.7398479311171084E-2</v>
      </c>
      <c r="V25">
        <v>5.8889008615612234E-2</v>
      </c>
      <c r="W25">
        <v>6.5295975305920767E-2</v>
      </c>
      <c r="X25">
        <v>6.8727922767997024E-2</v>
      </c>
      <c r="Y25">
        <v>7.258582104939619E-2</v>
      </c>
      <c r="Z25">
        <v>8.9285834677008416E-2</v>
      </c>
      <c r="AA25">
        <v>8.6114459215083414E-2</v>
      </c>
      <c r="AB25">
        <v>8.2286014774385935E-2</v>
      </c>
      <c r="AC25">
        <v>8.5063223521827269E-2</v>
      </c>
      <c r="AD25">
        <v>9.7480946840276E-2</v>
      </c>
      <c r="AE25">
        <v>9.2967499166481005E-2</v>
      </c>
    </row>
    <row r="26" spans="1:31" x14ac:dyDescent="0.3">
      <c r="A26" t="s">
        <v>164</v>
      </c>
      <c r="B26" t="s">
        <v>1</v>
      </c>
      <c r="C26" t="s">
        <v>39</v>
      </c>
      <c r="D26">
        <v>8.1872317219335786E-2</v>
      </c>
      <c r="E26">
        <v>8.344778412542031E-2</v>
      </c>
      <c r="F26">
        <v>6.9558608068458261E-2</v>
      </c>
      <c r="G26">
        <v>6.5358688778622775E-2</v>
      </c>
      <c r="H26">
        <v>5.1036781744766183E-2</v>
      </c>
      <c r="I26">
        <v>4.5539830347061723E-2</v>
      </c>
      <c r="J26">
        <v>4.3273055927465151E-2</v>
      </c>
      <c r="K26">
        <v>4.0356649992433297E-2</v>
      </c>
      <c r="L26">
        <v>2.7841061117926048E-2</v>
      </c>
      <c r="M26">
        <v>2.5592713912203385E-2</v>
      </c>
      <c r="N26">
        <v>2.8323848440612861E-2</v>
      </c>
      <c r="O26">
        <v>2.9160072740687982E-2</v>
      </c>
      <c r="P26">
        <v>2.7119364105236878E-2</v>
      </c>
      <c r="Q26">
        <v>1.8485067547583115E-2</v>
      </c>
      <c r="R26">
        <v>1.5989656429693126E-2</v>
      </c>
      <c r="S26">
        <v>1.6148105875057085E-2</v>
      </c>
      <c r="T26">
        <v>1.8181754991090409E-2</v>
      </c>
      <c r="U26">
        <v>1.706486945137416E-2</v>
      </c>
      <c r="V26">
        <v>2.125768062376817E-2</v>
      </c>
      <c r="W26">
        <v>3.7126070594495443E-2</v>
      </c>
      <c r="X26">
        <v>1.6396186099570605E-2</v>
      </c>
      <c r="Y26">
        <v>1.970228261505071E-2</v>
      </c>
      <c r="Z26">
        <v>1.8052210597958463E-2</v>
      </c>
      <c r="AA26">
        <v>2.0697483208355315E-2</v>
      </c>
      <c r="AB26">
        <v>1.8351300667860299E-2</v>
      </c>
      <c r="AC26">
        <v>1.7823309762784796E-2</v>
      </c>
      <c r="AD26">
        <v>1.6053046045573467E-2</v>
      </c>
      <c r="AE26">
        <v>1.5498778204009562E-2</v>
      </c>
    </row>
    <row r="27" spans="1:31" x14ac:dyDescent="0.3">
      <c r="A27" t="s">
        <v>165</v>
      </c>
      <c r="B27" t="s">
        <v>1</v>
      </c>
      <c r="C27" t="s">
        <v>76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8.8574447712705169E-7</v>
      </c>
    </row>
    <row r="28" spans="1:31" x14ac:dyDescent="0.3">
      <c r="A28" t="s">
        <v>166</v>
      </c>
      <c r="B28" t="s">
        <v>19</v>
      </c>
      <c r="C28" t="s">
        <v>35</v>
      </c>
      <c r="D28">
        <v>0.16148994510685735</v>
      </c>
      <c r="E28">
        <v>0.14733310242918043</v>
      </c>
      <c r="F28">
        <v>0.12045221095097144</v>
      </c>
      <c r="G28">
        <v>0.1060457069371033</v>
      </c>
      <c r="H28">
        <v>0.13402653980673279</v>
      </c>
      <c r="I28">
        <v>0.16217770155482927</v>
      </c>
      <c r="J28">
        <v>0.15213476908196957</v>
      </c>
      <c r="K28">
        <v>0.17411067754849333</v>
      </c>
      <c r="L28">
        <v>0.15153990939172085</v>
      </c>
      <c r="M28">
        <v>0.1810664890354837</v>
      </c>
      <c r="N28">
        <v>0.17087102621871958</v>
      </c>
      <c r="O28">
        <v>0.18395629075560202</v>
      </c>
      <c r="P28">
        <v>0.12394637529990145</v>
      </c>
      <c r="Q28">
        <v>0.11522777046247865</v>
      </c>
      <c r="R28">
        <v>8.0992715532487547E-2</v>
      </c>
      <c r="S28">
        <v>9.0049275669419199E-2</v>
      </c>
      <c r="T28">
        <v>8.6984347067772028E-2</v>
      </c>
      <c r="U28">
        <v>8.2373587954417377E-2</v>
      </c>
      <c r="V28">
        <v>0.10058958839431509</v>
      </c>
      <c r="W28">
        <v>0.11230444828347699</v>
      </c>
      <c r="X28">
        <v>0.10577585513920219</v>
      </c>
      <c r="Y28">
        <v>0.11265674998307972</v>
      </c>
      <c r="Z28">
        <v>0.10394168658450816</v>
      </c>
      <c r="AA28">
        <v>0.10022565767354097</v>
      </c>
      <c r="AB28">
        <v>0.11081039186763536</v>
      </c>
      <c r="AC28">
        <v>0.11363666499459964</v>
      </c>
      <c r="AD28">
        <v>0.10807365967961829</v>
      </c>
      <c r="AE28">
        <v>0.11031679282340713</v>
      </c>
    </row>
    <row r="29" spans="1:31" x14ac:dyDescent="0.3">
      <c r="A29" t="s">
        <v>490</v>
      </c>
      <c r="B29" t="s">
        <v>19</v>
      </c>
      <c r="C29" t="s">
        <v>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 t="s">
        <v>167</v>
      </c>
      <c r="B30" t="s">
        <v>19</v>
      </c>
      <c r="C30" t="s">
        <v>66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">
      <c r="A31" t="s">
        <v>168</v>
      </c>
      <c r="B31" t="s">
        <v>19</v>
      </c>
      <c r="C31" t="s">
        <v>33</v>
      </c>
      <c r="D31">
        <v>1.6866782425969964E-2</v>
      </c>
      <c r="E31">
        <v>8.2192918522027009E-3</v>
      </c>
      <c r="F31">
        <v>6.4552842683821077E-3</v>
      </c>
      <c r="G31">
        <v>9.686535478039212E-3</v>
      </c>
      <c r="H31">
        <v>1.7087952191869746E-2</v>
      </c>
      <c r="I31">
        <v>2.0159129639337126E-2</v>
      </c>
      <c r="J31">
        <v>1.68553456218897E-2</v>
      </c>
      <c r="K31">
        <v>2.7534709079731134E-3</v>
      </c>
      <c r="L31">
        <v>2.2469134742318679E-3</v>
      </c>
      <c r="M31">
        <v>4.795758477602414E-3</v>
      </c>
      <c r="N31">
        <v>4.3229965128824613E-3</v>
      </c>
      <c r="O31">
        <v>5.3977211479134639E-3</v>
      </c>
      <c r="P31">
        <v>5.0463296741237633E-3</v>
      </c>
      <c r="Q31">
        <v>6.0038060664223958E-3</v>
      </c>
      <c r="R31">
        <v>8.1948917743039709E-3</v>
      </c>
      <c r="S31">
        <v>1.4453961378247969E-2</v>
      </c>
      <c r="T31">
        <v>2.0589191318219107E-2</v>
      </c>
      <c r="U31">
        <v>2.7052213515174822E-2</v>
      </c>
      <c r="V31">
        <v>3.0049309615716089E-2</v>
      </c>
      <c r="W31">
        <v>3.9061449714339738E-2</v>
      </c>
      <c r="X31">
        <v>3.5078998081957011E-2</v>
      </c>
      <c r="Y31">
        <v>3.69429642434288E-2</v>
      </c>
      <c r="Z31">
        <v>3.5381182580076727E-2</v>
      </c>
      <c r="AA31">
        <v>3.1759439583193411E-2</v>
      </c>
      <c r="AB31">
        <v>3.3330409796310648E-2</v>
      </c>
      <c r="AC31">
        <v>3.7992516201328957E-2</v>
      </c>
      <c r="AD31">
        <v>3.6060360110302531E-2</v>
      </c>
      <c r="AE31">
        <v>3.7877176885081146E-2</v>
      </c>
    </row>
    <row r="32" spans="1:31" x14ac:dyDescent="0.3">
      <c r="A32" t="s">
        <v>169</v>
      </c>
      <c r="B32" t="s">
        <v>19</v>
      </c>
      <c r="C32" t="s">
        <v>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 t="s">
        <v>170</v>
      </c>
      <c r="B33" t="s">
        <v>19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">
      <c r="A34" t="s">
        <v>171</v>
      </c>
      <c r="B34" t="s">
        <v>19</v>
      </c>
      <c r="C34" t="s">
        <v>38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 t="s">
        <v>172</v>
      </c>
      <c r="B35" t="s">
        <v>19</v>
      </c>
      <c r="C35" t="s">
        <v>140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 t="s">
        <v>173</v>
      </c>
      <c r="B36" t="s">
        <v>19</v>
      </c>
      <c r="C36" t="s">
        <v>141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 t="s">
        <v>174</v>
      </c>
      <c r="B37" t="s">
        <v>19</v>
      </c>
      <c r="C37" t="s">
        <v>34</v>
      </c>
      <c r="D37">
        <v>5.6597636730616671E-3</v>
      </c>
      <c r="E37">
        <v>0.20007312625917315</v>
      </c>
      <c r="F37">
        <v>0.18931598321772394</v>
      </c>
      <c r="G37">
        <v>0.26163259043023129</v>
      </c>
      <c r="H37">
        <v>0.22955230022362771</v>
      </c>
      <c r="I37">
        <v>0.22085211539893754</v>
      </c>
      <c r="J37">
        <v>0.16420263462259907</v>
      </c>
      <c r="K37">
        <v>0</v>
      </c>
      <c r="L37">
        <v>6.217728910817324E-3</v>
      </c>
      <c r="M37">
        <v>6.45108378110755E-3</v>
      </c>
      <c r="N37">
        <v>4.9972804807775243E-3</v>
      </c>
      <c r="O37">
        <v>4.3793489655970432E-3</v>
      </c>
      <c r="P37">
        <v>3.4353588345041892E-3</v>
      </c>
      <c r="Q37">
        <v>3.1954652990129622E-3</v>
      </c>
      <c r="R37">
        <v>3.5540572265775556E-3</v>
      </c>
      <c r="S37">
        <v>1.2335310894910924E-3</v>
      </c>
      <c r="T37">
        <v>2.2495784046344153E-3</v>
      </c>
      <c r="U37">
        <v>1.2438048581984319E-3</v>
      </c>
      <c r="V37">
        <v>1.1892198620316429E-3</v>
      </c>
      <c r="W37">
        <v>2.4704585212655186E-3</v>
      </c>
      <c r="X37">
        <v>2.1684492565985001E-3</v>
      </c>
      <c r="Y37">
        <v>9.7501687737054112E-4</v>
      </c>
      <c r="Z37">
        <v>9.902151127511047E-4</v>
      </c>
      <c r="AA37">
        <v>0</v>
      </c>
      <c r="AB37">
        <v>1.1624310099741485E-3</v>
      </c>
      <c r="AC37">
        <v>0</v>
      </c>
      <c r="AD37">
        <v>0</v>
      </c>
      <c r="AE37">
        <v>8.6078703906675462E-4</v>
      </c>
    </row>
    <row r="38" spans="1:31" x14ac:dyDescent="0.3">
      <c r="A38" t="s">
        <v>175</v>
      </c>
      <c r="B38" t="s">
        <v>19</v>
      </c>
      <c r="C38" t="s">
        <v>75</v>
      </c>
      <c r="D38">
        <v>0.17486173141192307</v>
      </c>
      <c r="E38">
        <v>9.3183044986190428E-2</v>
      </c>
      <c r="F38">
        <v>8.1118439928851899E-2</v>
      </c>
      <c r="G38">
        <v>6.5368807145353702E-2</v>
      </c>
      <c r="H38">
        <v>9.7093493319696675E-2</v>
      </c>
      <c r="I38">
        <v>0.14009829754688113</v>
      </c>
      <c r="J38">
        <v>0.14959378148208216</v>
      </c>
      <c r="K38">
        <v>0.18324587689151572</v>
      </c>
      <c r="L38">
        <v>0.31889464630520481</v>
      </c>
      <c r="M38">
        <v>0.4027461935860967</v>
      </c>
      <c r="N38">
        <v>0.55712921145966021</v>
      </c>
      <c r="O38">
        <v>0.6102186502194572</v>
      </c>
      <c r="P38">
        <v>0.5821760616798517</v>
      </c>
      <c r="Q38">
        <v>0.55980684741055442</v>
      </c>
      <c r="R38">
        <v>0.6439855057581092</v>
      </c>
      <c r="S38">
        <v>0.64706445566758075</v>
      </c>
      <c r="T38">
        <v>0.64188123270411779</v>
      </c>
      <c r="U38">
        <v>0.6629857999717661</v>
      </c>
      <c r="V38">
        <v>0.66584233930521475</v>
      </c>
      <c r="W38">
        <v>0.70137012438700497</v>
      </c>
      <c r="X38">
        <v>0.67743895425982203</v>
      </c>
      <c r="Y38">
        <v>0.64465415274090487</v>
      </c>
      <c r="Z38">
        <v>0.65905983452021766</v>
      </c>
      <c r="AA38">
        <v>0.69265783505252376</v>
      </c>
      <c r="AB38">
        <v>0.72392925719928625</v>
      </c>
      <c r="AC38">
        <v>0.7136031232429898</v>
      </c>
      <c r="AD38">
        <v>0.71243808931522501</v>
      </c>
      <c r="AE38">
        <v>0.70227921522822234</v>
      </c>
    </row>
    <row r="39" spans="1:31" x14ac:dyDescent="0.3">
      <c r="A39" t="s">
        <v>176</v>
      </c>
      <c r="B39" t="s">
        <v>19</v>
      </c>
      <c r="C39" t="s">
        <v>39</v>
      </c>
      <c r="D39">
        <v>0.64112177738218801</v>
      </c>
      <c r="E39">
        <v>0.55119143447325325</v>
      </c>
      <c r="F39">
        <v>0.60265808163407053</v>
      </c>
      <c r="G39">
        <v>0.55726636000927243</v>
      </c>
      <c r="H39">
        <v>0.52223971445807305</v>
      </c>
      <c r="I39">
        <v>0.45671275586001486</v>
      </c>
      <c r="J39">
        <v>0.5172134691914595</v>
      </c>
      <c r="K39">
        <v>0.63988997465201791</v>
      </c>
      <c r="L39">
        <v>0.52110080191802521</v>
      </c>
      <c r="M39">
        <v>0.4049404751197096</v>
      </c>
      <c r="N39">
        <v>0.2626794853279602</v>
      </c>
      <c r="O39">
        <v>0.19604798891143024</v>
      </c>
      <c r="P39">
        <v>0.28539587451161874</v>
      </c>
      <c r="Q39">
        <v>0.31576611076153155</v>
      </c>
      <c r="R39">
        <v>0.26327282970852167</v>
      </c>
      <c r="S39">
        <v>0.24719877619526098</v>
      </c>
      <c r="T39">
        <v>0.2482956505052567</v>
      </c>
      <c r="U39">
        <v>0.22634459370044346</v>
      </c>
      <c r="V39">
        <v>0.2023295428227225</v>
      </c>
      <c r="W39">
        <v>0.14479351909391283</v>
      </c>
      <c r="X39">
        <v>0.17953774326242014</v>
      </c>
      <c r="Y39">
        <v>0.20477111615521609</v>
      </c>
      <c r="Z39">
        <v>0.20062708120244629</v>
      </c>
      <c r="AA39">
        <v>0.17535706769074189</v>
      </c>
      <c r="AB39">
        <v>0.13076751012679366</v>
      </c>
      <c r="AC39">
        <v>0.13476769556108154</v>
      </c>
      <c r="AD39">
        <v>0.14342789089485425</v>
      </c>
      <c r="AE39">
        <v>0.14866602802422255</v>
      </c>
    </row>
    <row r="40" spans="1:31" x14ac:dyDescent="0.3">
      <c r="A40" t="s">
        <v>177</v>
      </c>
      <c r="B40" t="s">
        <v>19</v>
      </c>
      <c r="C40" t="s">
        <v>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 t="s">
        <v>178</v>
      </c>
      <c r="B41" t="s">
        <v>22</v>
      </c>
      <c r="C41" t="s">
        <v>35</v>
      </c>
      <c r="D41">
        <v>1.6312288244848018E-2</v>
      </c>
      <c r="E41">
        <v>1.3342096333087635E-2</v>
      </c>
      <c r="F41">
        <v>1.4004180315660588E-2</v>
      </c>
      <c r="G41">
        <v>1.370239013847355E-2</v>
      </c>
      <c r="H41">
        <v>1.4867825485548034E-2</v>
      </c>
      <c r="I41">
        <v>1.4985095074484211E-2</v>
      </c>
      <c r="J41">
        <v>1.4543554165848543E-2</v>
      </c>
      <c r="K41">
        <v>1.5688244275578592E-2</v>
      </c>
      <c r="L41">
        <v>1.587104817326436E-2</v>
      </c>
      <c r="M41">
        <v>1.695881474952235E-2</v>
      </c>
      <c r="N41">
        <v>1.8682036988565232E-2</v>
      </c>
      <c r="O41">
        <v>1.4336996350406875E-2</v>
      </c>
      <c r="P41">
        <v>1.8593116113806055E-2</v>
      </c>
      <c r="Q41">
        <v>6.3515849893721705E-3</v>
      </c>
      <c r="R41">
        <v>1.1567555698105293E-2</v>
      </c>
      <c r="S41">
        <v>1.3984369569846803E-2</v>
      </c>
      <c r="T41">
        <v>1.7828273692534403E-2</v>
      </c>
      <c r="U41">
        <v>1.1804490144596629E-2</v>
      </c>
      <c r="V41">
        <v>2.0970047932988661E-2</v>
      </c>
      <c r="W41">
        <v>1.6551949378478571E-2</v>
      </c>
      <c r="X41">
        <v>1.8202308429748876E-2</v>
      </c>
      <c r="Y41">
        <v>1.8066223332237522E-2</v>
      </c>
      <c r="Z41">
        <v>2.0869678024748962E-2</v>
      </c>
      <c r="AA41">
        <v>1.9991022033951627E-2</v>
      </c>
      <c r="AB41">
        <v>2.1647632100535819E-2</v>
      </c>
      <c r="AC41">
        <v>2.4584282538668185E-2</v>
      </c>
      <c r="AD41">
        <v>2.4609654692621573E-2</v>
      </c>
      <c r="AE41">
        <v>2.5605599406297624E-2</v>
      </c>
    </row>
    <row r="42" spans="1:31" x14ac:dyDescent="0.3">
      <c r="A42" t="s">
        <v>491</v>
      </c>
      <c r="B42" t="s">
        <v>22</v>
      </c>
      <c r="C42" t="s">
        <v>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 t="s">
        <v>179</v>
      </c>
      <c r="B43" t="s">
        <v>22</v>
      </c>
      <c r="C43" t="s">
        <v>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t="s">
        <v>180</v>
      </c>
      <c r="B44" t="s">
        <v>22</v>
      </c>
      <c r="C44" t="s">
        <v>33</v>
      </c>
      <c r="D44">
        <v>0.14101777023175366</v>
      </c>
      <c r="E44">
        <v>0.11904566219544561</v>
      </c>
      <c r="F44">
        <v>0.13380220465974149</v>
      </c>
      <c r="G44">
        <v>0.15030790901043262</v>
      </c>
      <c r="H44">
        <v>0.15674734789953715</v>
      </c>
      <c r="I44">
        <v>0.17301762976879884</v>
      </c>
      <c r="J44">
        <v>0.18355280744785851</v>
      </c>
      <c r="K44">
        <v>0.19977275015557211</v>
      </c>
      <c r="L44">
        <v>0.20483837032039784</v>
      </c>
      <c r="M44">
        <v>0.22124985768835409</v>
      </c>
      <c r="N44">
        <v>0.21462606065518888</v>
      </c>
      <c r="O44">
        <v>0.22458791679091827</v>
      </c>
      <c r="P44">
        <v>0.22047334418558334</v>
      </c>
      <c r="Q44">
        <v>0.22970071584438226</v>
      </c>
      <c r="R44">
        <v>0.23037926262571015</v>
      </c>
      <c r="S44">
        <v>0.23920176279384311</v>
      </c>
      <c r="T44">
        <v>0.24533176688325434</v>
      </c>
      <c r="U44">
        <v>0.24748958428824919</v>
      </c>
      <c r="V44">
        <v>0.26121993133713262</v>
      </c>
      <c r="W44">
        <v>0.26445671841560936</v>
      </c>
      <c r="X44">
        <v>0.26167515445427092</v>
      </c>
      <c r="Y44">
        <v>0.25146764325275262</v>
      </c>
      <c r="Z44">
        <v>0.24417337851659549</v>
      </c>
      <c r="AA44">
        <v>0.24050231438574443</v>
      </c>
      <c r="AB44">
        <v>0.24060162214374764</v>
      </c>
      <c r="AC44">
        <v>0.22396095897646989</v>
      </c>
      <c r="AD44">
        <v>0.23627289466876752</v>
      </c>
      <c r="AE44">
        <v>0.24525269315158627</v>
      </c>
    </row>
    <row r="45" spans="1:31" x14ac:dyDescent="0.3">
      <c r="A45" t="s">
        <v>181</v>
      </c>
      <c r="B45" t="s">
        <v>22</v>
      </c>
      <c r="C45" t="s">
        <v>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 t="s">
        <v>182</v>
      </c>
      <c r="B46" t="s">
        <v>22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 t="s">
        <v>183</v>
      </c>
      <c r="B47" t="s">
        <v>22</v>
      </c>
      <c r="C47" t="s">
        <v>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 t="s">
        <v>184</v>
      </c>
      <c r="B48" t="s">
        <v>22</v>
      </c>
      <c r="C48" t="s">
        <v>140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 t="s">
        <v>185</v>
      </c>
      <c r="B49" t="s">
        <v>22</v>
      </c>
      <c r="C49" t="s">
        <v>141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t="s">
        <v>186</v>
      </c>
      <c r="B50" t="s">
        <v>22</v>
      </c>
      <c r="C50" t="s">
        <v>34</v>
      </c>
      <c r="D50">
        <v>0.13842483603348837</v>
      </c>
      <c r="E50">
        <v>0.12413013892187302</v>
      </c>
      <c r="F50">
        <v>0.12417901666360688</v>
      </c>
      <c r="G50">
        <v>0.10452626606204454</v>
      </c>
      <c r="H50">
        <v>0.12349122611824004</v>
      </c>
      <c r="I50">
        <v>0.13028824954304263</v>
      </c>
      <c r="J50">
        <v>0.10369253047469297</v>
      </c>
      <c r="K50">
        <v>0.13181269204491616</v>
      </c>
      <c r="L50">
        <v>0.12309825595509664</v>
      </c>
      <c r="M50">
        <v>0.13007217422666939</v>
      </c>
      <c r="N50">
        <v>0.14741704433836916</v>
      </c>
      <c r="O50">
        <v>0.14567810520393754</v>
      </c>
      <c r="P50">
        <v>0.16530312821881496</v>
      </c>
      <c r="Q50">
        <v>0.15029192606308689</v>
      </c>
      <c r="R50">
        <v>0.15020870241730697</v>
      </c>
      <c r="S50">
        <v>0.13122784133372875</v>
      </c>
      <c r="T50">
        <v>0.1216269584812589</v>
      </c>
      <c r="U50">
        <v>0.10507204842703402</v>
      </c>
      <c r="V50">
        <v>8.7328728540891756E-2</v>
      </c>
      <c r="W50">
        <v>8.5900485638555721E-2</v>
      </c>
      <c r="X50">
        <v>7.6975652334433112E-2</v>
      </c>
      <c r="Y50">
        <v>7.1929836655921509E-2</v>
      </c>
      <c r="Z50">
        <v>5.9392716538707466E-2</v>
      </c>
      <c r="AA50">
        <v>5.1948845071018296E-2</v>
      </c>
      <c r="AB50">
        <v>4.6641305732093484E-2</v>
      </c>
      <c r="AC50">
        <v>5.0811452627454602E-2</v>
      </c>
      <c r="AD50">
        <v>4.9806701055388966E-2</v>
      </c>
      <c r="AE50">
        <v>4.9940602198843977E-2</v>
      </c>
    </row>
    <row r="51" spans="1:31" x14ac:dyDescent="0.3">
      <c r="A51" t="s">
        <v>187</v>
      </c>
      <c r="B51" t="s">
        <v>22</v>
      </c>
      <c r="C51" t="s">
        <v>75</v>
      </c>
      <c r="D51">
        <v>0.62333224924801756</v>
      </c>
      <c r="E51">
        <v>0.70810339737111561</v>
      </c>
      <c r="F51">
        <v>0.71564667060936549</v>
      </c>
      <c r="G51">
        <v>0.72095924944901213</v>
      </c>
      <c r="H51">
        <v>0.69763372563424386</v>
      </c>
      <c r="I51">
        <v>0.6763407263069362</v>
      </c>
      <c r="J51">
        <v>0.69298744909480525</v>
      </c>
      <c r="K51">
        <v>0.64811705850912127</v>
      </c>
      <c r="L51">
        <v>0.64992180545220257</v>
      </c>
      <c r="M51">
        <v>0.62416390017213075</v>
      </c>
      <c r="N51">
        <v>0.61223557399975526</v>
      </c>
      <c r="O51">
        <v>0.61209381631498538</v>
      </c>
      <c r="P51">
        <v>0.59076534410620352</v>
      </c>
      <c r="Q51">
        <v>0.60787313404123866</v>
      </c>
      <c r="R51">
        <v>0.60380673977492738</v>
      </c>
      <c r="S51">
        <v>0.60993469102443376</v>
      </c>
      <c r="T51">
        <v>0.61075870447680136</v>
      </c>
      <c r="U51">
        <v>0.63320854394646453</v>
      </c>
      <c r="V51">
        <v>0.62728431694257036</v>
      </c>
      <c r="W51">
        <v>0.63110453330480643</v>
      </c>
      <c r="X51">
        <v>0.63958022518731983</v>
      </c>
      <c r="Y51">
        <v>0.65578217188727739</v>
      </c>
      <c r="Z51">
        <v>0.67312747845518939</v>
      </c>
      <c r="AA51">
        <v>0.68429255382904075</v>
      </c>
      <c r="AB51">
        <v>0.68839345447990152</v>
      </c>
      <c r="AC51">
        <v>0.69852696779232304</v>
      </c>
      <c r="AD51">
        <v>0.68732803541392873</v>
      </c>
      <c r="AE51">
        <v>0.67660271517477433</v>
      </c>
    </row>
    <row r="52" spans="1:31" x14ac:dyDescent="0.3">
      <c r="A52" t="s">
        <v>188</v>
      </c>
      <c r="B52" t="s">
        <v>22</v>
      </c>
      <c r="C52" t="s">
        <v>39</v>
      </c>
      <c r="D52">
        <v>8.09128562418924E-2</v>
      </c>
      <c r="E52">
        <v>3.5378705178478222E-2</v>
      </c>
      <c r="F52">
        <v>1.2367927751625502E-2</v>
      </c>
      <c r="G52">
        <v>1.0504185340037137E-2</v>
      </c>
      <c r="H52">
        <v>7.2598748624308337E-3</v>
      </c>
      <c r="I52">
        <v>5.3682993067381505E-3</v>
      </c>
      <c r="J52">
        <v>5.223658816794657E-3</v>
      </c>
      <c r="K52">
        <v>4.609255014811851E-3</v>
      </c>
      <c r="L52">
        <v>6.2705200990386747E-3</v>
      </c>
      <c r="M52">
        <v>7.5552531633234794E-3</v>
      </c>
      <c r="N52">
        <v>7.039284018121551E-3</v>
      </c>
      <c r="O52">
        <v>3.303165339751995E-3</v>
      </c>
      <c r="P52">
        <v>4.8650673755920399E-3</v>
      </c>
      <c r="Q52">
        <v>5.7826390619201539E-3</v>
      </c>
      <c r="R52">
        <v>4.0377394839502413E-3</v>
      </c>
      <c r="S52">
        <v>5.6513352781475974E-3</v>
      </c>
      <c r="T52">
        <v>4.4542964661509823E-3</v>
      </c>
      <c r="U52">
        <v>2.4253331936556744E-3</v>
      </c>
      <c r="V52">
        <v>3.19697524641647E-3</v>
      </c>
      <c r="W52">
        <v>1.9863132625498703E-3</v>
      </c>
      <c r="X52">
        <v>3.5666595942273464E-3</v>
      </c>
      <c r="Y52">
        <v>2.7541248718108481E-3</v>
      </c>
      <c r="Z52">
        <v>2.4367484647588394E-3</v>
      </c>
      <c r="AA52">
        <v>3.2652646802448075E-3</v>
      </c>
      <c r="AB52">
        <v>2.7159855437215588E-3</v>
      </c>
      <c r="AC52">
        <v>2.1163380650841713E-3</v>
      </c>
      <c r="AD52">
        <v>1.9827141692931182E-3</v>
      </c>
      <c r="AE52">
        <v>2.5983900684977811E-3</v>
      </c>
    </row>
    <row r="53" spans="1:31" x14ac:dyDescent="0.3">
      <c r="A53" t="s">
        <v>189</v>
      </c>
      <c r="B53" t="s">
        <v>22</v>
      </c>
      <c r="C53" t="s">
        <v>76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190</v>
      </c>
      <c r="B54" t="s">
        <v>28</v>
      </c>
      <c r="C54" t="s">
        <v>35</v>
      </c>
      <c r="D54">
        <v>0.14728008308331619</v>
      </c>
      <c r="E54">
        <v>0.15366518336955587</v>
      </c>
      <c r="F54">
        <v>0.15426411306260079</v>
      </c>
      <c r="G54">
        <v>0.17810158776199878</v>
      </c>
      <c r="H54">
        <v>0.16654091286347697</v>
      </c>
      <c r="I54">
        <v>0.19723253029326884</v>
      </c>
      <c r="J54">
        <v>0.20608816157432594</v>
      </c>
      <c r="K54">
        <v>0.19807206795805204</v>
      </c>
      <c r="L54">
        <v>0.21017529640034197</v>
      </c>
      <c r="M54">
        <v>0.22495771179459273</v>
      </c>
      <c r="N54">
        <v>0.21961016784864024</v>
      </c>
      <c r="O54">
        <v>0.19817017542966631</v>
      </c>
      <c r="P54">
        <v>0.20999729749926607</v>
      </c>
      <c r="Q54">
        <v>0.25936121447823807</v>
      </c>
      <c r="R54">
        <v>0.29252194376815199</v>
      </c>
      <c r="S54">
        <v>0.12271445033694239</v>
      </c>
      <c r="T54">
        <v>0.1364087776257413</v>
      </c>
      <c r="U54">
        <v>0.20665494063348913</v>
      </c>
      <c r="V54">
        <v>0.20753040862604533</v>
      </c>
      <c r="W54">
        <v>0.17362906833054875</v>
      </c>
      <c r="X54">
        <v>0.19467099147180464</v>
      </c>
      <c r="Y54">
        <v>0.16588009197480263</v>
      </c>
      <c r="Z54">
        <v>0.15436460154531292</v>
      </c>
      <c r="AA54">
        <v>0.14689389023811067</v>
      </c>
      <c r="AB54">
        <v>0.15549399917361029</v>
      </c>
      <c r="AC54">
        <v>0.16108407115539211</v>
      </c>
      <c r="AD54">
        <v>0.16546320381003154</v>
      </c>
      <c r="AE54">
        <v>0.16791917350349805</v>
      </c>
    </row>
    <row r="55" spans="1:31" x14ac:dyDescent="0.3">
      <c r="A55" t="s">
        <v>492</v>
      </c>
      <c r="B55" t="s">
        <v>28</v>
      </c>
      <c r="C55" t="s">
        <v>36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191</v>
      </c>
      <c r="B56" t="s">
        <v>28</v>
      </c>
      <c r="C56" t="s">
        <v>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 t="s">
        <v>192</v>
      </c>
      <c r="B57" t="s">
        <v>28</v>
      </c>
      <c r="C57" t="s">
        <v>33</v>
      </c>
      <c r="D57">
        <v>0.51799608468703273</v>
      </c>
      <c r="E57">
        <v>0.51411737037182659</v>
      </c>
      <c r="F57">
        <v>0.46582412767031134</v>
      </c>
      <c r="G57">
        <v>0.44966509856720394</v>
      </c>
      <c r="H57">
        <v>0.39757520935556584</v>
      </c>
      <c r="I57">
        <v>0.42710941828880639</v>
      </c>
      <c r="J57">
        <v>0.411081763788956</v>
      </c>
      <c r="K57">
        <v>0.3980089199563196</v>
      </c>
      <c r="L57">
        <v>0.37464105381294072</v>
      </c>
      <c r="M57">
        <v>0.37315798139177425</v>
      </c>
      <c r="N57">
        <v>0.35555615603041096</v>
      </c>
      <c r="O57">
        <v>0.3665259421943472</v>
      </c>
      <c r="P57">
        <v>0.31755188895037229</v>
      </c>
      <c r="Q57">
        <v>0.30742972093810822</v>
      </c>
      <c r="R57">
        <v>0.31622780618991364</v>
      </c>
      <c r="S57">
        <v>0.1327624366296333</v>
      </c>
      <c r="T57">
        <v>9.0406651762709622E-2</v>
      </c>
      <c r="U57">
        <v>8.9272537248772502E-2</v>
      </c>
      <c r="V57">
        <v>8.8766254073639653E-2</v>
      </c>
      <c r="W57">
        <v>9.491750750308868E-2</v>
      </c>
      <c r="X57">
        <v>9.8098345483691243E-2</v>
      </c>
      <c r="Y57">
        <v>9.9387472911562663E-2</v>
      </c>
      <c r="Z57">
        <v>0.10121153604158775</v>
      </c>
      <c r="AA57">
        <v>0.10416324527026102</v>
      </c>
      <c r="AB57">
        <v>0.10149794451160178</v>
      </c>
      <c r="AC57">
        <v>9.927721703276747E-2</v>
      </c>
      <c r="AD57">
        <v>0.10033929171486948</v>
      </c>
      <c r="AE57">
        <v>9.4032678717643481E-2</v>
      </c>
    </row>
    <row r="58" spans="1:31" x14ac:dyDescent="0.3">
      <c r="A58" t="s">
        <v>193</v>
      </c>
      <c r="B58" t="s">
        <v>28</v>
      </c>
      <c r="C58" t="s">
        <v>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 t="s">
        <v>194</v>
      </c>
      <c r="B59" t="s">
        <v>28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1.3206356799643237E-3</v>
      </c>
      <c r="V59">
        <v>1.814801865568985E-3</v>
      </c>
      <c r="W59">
        <v>2.2993917912488685E-3</v>
      </c>
      <c r="X59">
        <v>5.8379011620340497E-3</v>
      </c>
      <c r="Y59">
        <v>7.2327291817173896E-3</v>
      </c>
      <c r="Z59">
        <v>1.0554141686882082E-2</v>
      </c>
      <c r="AA59">
        <v>1.3214456912086432E-2</v>
      </c>
      <c r="AB59">
        <v>1.5398774264556332E-2</v>
      </c>
      <c r="AC59">
        <v>1.2712821440956385E-2</v>
      </c>
      <c r="AD59">
        <v>1.2481711649634131E-2</v>
      </c>
      <c r="AE59">
        <v>1.2046131720675675E-2</v>
      </c>
    </row>
    <row r="60" spans="1:31" x14ac:dyDescent="0.3">
      <c r="A60" t="s">
        <v>195</v>
      </c>
      <c r="B60" t="s">
        <v>28</v>
      </c>
      <c r="C60" t="s">
        <v>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t="s">
        <v>196</v>
      </c>
      <c r="B61" t="s">
        <v>28</v>
      </c>
      <c r="C61" t="s">
        <v>140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 t="s">
        <v>197</v>
      </c>
      <c r="B62" t="s">
        <v>28</v>
      </c>
      <c r="C62" t="s">
        <v>141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 t="s">
        <v>198</v>
      </c>
      <c r="B63" t="s">
        <v>28</v>
      </c>
      <c r="C63" t="s">
        <v>34</v>
      </c>
      <c r="D63">
        <v>0.33472383222965102</v>
      </c>
      <c r="E63">
        <v>0.3322174462586176</v>
      </c>
      <c r="F63">
        <v>0.37991175926708781</v>
      </c>
      <c r="G63">
        <v>0.37223331367079737</v>
      </c>
      <c r="H63">
        <v>0.35667535241668769</v>
      </c>
      <c r="I63">
        <v>0.37565805141792474</v>
      </c>
      <c r="J63">
        <v>0.38283007463671803</v>
      </c>
      <c r="K63">
        <v>0.40391901208562836</v>
      </c>
      <c r="L63">
        <v>0.4151836497867174</v>
      </c>
      <c r="M63">
        <v>0.40188430681363296</v>
      </c>
      <c r="N63">
        <v>0.42483367612094874</v>
      </c>
      <c r="O63">
        <v>0.43530388237598655</v>
      </c>
      <c r="P63">
        <v>0.47245081355036167</v>
      </c>
      <c r="Q63">
        <v>0.43320906458365377</v>
      </c>
      <c r="R63">
        <v>0.39125025004193442</v>
      </c>
      <c r="S63">
        <v>0.74452311303342422</v>
      </c>
      <c r="T63">
        <v>0.74113847756070061</v>
      </c>
      <c r="U63">
        <v>0.6643975477247076</v>
      </c>
      <c r="V63">
        <v>0.65418975233293508</v>
      </c>
      <c r="W63">
        <v>0.67390609933754475</v>
      </c>
      <c r="X63">
        <v>0.66078355381491782</v>
      </c>
      <c r="Y63">
        <v>0.67994163882762915</v>
      </c>
      <c r="Z63">
        <v>0.68121585565001908</v>
      </c>
      <c r="AA63">
        <v>0.67640954616817561</v>
      </c>
      <c r="AB63">
        <v>0.67139031040512376</v>
      </c>
      <c r="AC63">
        <v>0.66584106374403884</v>
      </c>
      <c r="AD63">
        <v>0.65347456614766486</v>
      </c>
      <c r="AE63">
        <v>0.65078705548260551</v>
      </c>
    </row>
    <row r="64" spans="1:31" x14ac:dyDescent="0.3">
      <c r="A64" t="s">
        <v>199</v>
      </c>
      <c r="B64" t="s">
        <v>28</v>
      </c>
      <c r="C64" t="s">
        <v>75</v>
      </c>
      <c r="D64">
        <v>0</v>
      </c>
      <c r="E64">
        <v>0</v>
      </c>
      <c r="F64">
        <v>0</v>
      </c>
      <c r="G64">
        <v>0</v>
      </c>
      <c r="H64">
        <v>7.9208525364269589E-2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3.2046093050848323E-2</v>
      </c>
      <c r="U64">
        <v>3.8354338713066427E-2</v>
      </c>
      <c r="V64">
        <v>4.7698783101810943E-2</v>
      </c>
      <c r="W64">
        <v>5.5247933037569003E-2</v>
      </c>
      <c r="X64">
        <v>4.0609208067552284E-2</v>
      </c>
      <c r="Y64">
        <v>4.7558067104288157E-2</v>
      </c>
      <c r="Z64">
        <v>5.2653865076198285E-2</v>
      </c>
      <c r="AA64">
        <v>5.9318861411366393E-2</v>
      </c>
      <c r="AB64">
        <v>5.6218971645107814E-2</v>
      </c>
      <c r="AC64">
        <v>6.1084826626845293E-2</v>
      </c>
      <c r="AD64">
        <v>6.8241226677799804E-2</v>
      </c>
      <c r="AE64">
        <v>7.5214960575577375E-2</v>
      </c>
    </row>
    <row r="65" spans="1:31" x14ac:dyDescent="0.3">
      <c r="A65" t="s">
        <v>200</v>
      </c>
      <c r="B65" t="s">
        <v>28</v>
      </c>
      <c r="C65" t="s">
        <v>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 t="s">
        <v>201</v>
      </c>
      <c r="B66" t="s">
        <v>28</v>
      </c>
      <c r="C66" t="s">
        <v>76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 t="s">
        <v>202</v>
      </c>
      <c r="B67" t="s">
        <v>13</v>
      </c>
      <c r="C67" t="s">
        <v>35</v>
      </c>
      <c r="D67">
        <v>5.3698059597735756E-2</v>
      </c>
      <c r="E67">
        <v>5.7721918691173803E-2</v>
      </c>
      <c r="F67">
        <v>6.5983070196115462E-2</v>
      </c>
      <c r="G67">
        <v>7.4319382790933794E-2</v>
      </c>
      <c r="H67">
        <v>8.7446566519774629E-2</v>
      </c>
      <c r="I67">
        <v>9.9958226262082811E-2</v>
      </c>
      <c r="J67">
        <v>9.6083974619610449E-2</v>
      </c>
      <c r="K67">
        <v>9.8631342259202615E-2</v>
      </c>
      <c r="L67">
        <v>0.10149310150860413</v>
      </c>
      <c r="M67">
        <v>0.10424216127917424</v>
      </c>
      <c r="N67">
        <v>0.1014825423745655</v>
      </c>
      <c r="O67">
        <v>0.10188120919655901</v>
      </c>
      <c r="P67">
        <v>9.7007015283152684E-2</v>
      </c>
      <c r="Q67">
        <v>9.9054458456395489E-2</v>
      </c>
      <c r="R67">
        <v>9.7038469720424805E-2</v>
      </c>
      <c r="S67">
        <v>9.8182284312873763E-2</v>
      </c>
      <c r="T67">
        <v>9.8811476556374803E-2</v>
      </c>
      <c r="U67">
        <v>9.2519672625157104E-2</v>
      </c>
      <c r="V67">
        <v>8.5152024112722297E-2</v>
      </c>
      <c r="W67">
        <v>7.4003924242999619E-2</v>
      </c>
      <c r="X67">
        <v>7.0338871484594959E-2</v>
      </c>
      <c r="Y67">
        <v>5.9871539593033866E-2</v>
      </c>
      <c r="Z67">
        <v>6.1343447912921324E-2</v>
      </c>
      <c r="AA67">
        <v>6.1161354569855622E-2</v>
      </c>
      <c r="AB67">
        <v>5.7657572000964177E-2</v>
      </c>
      <c r="AC67">
        <v>6.2244301628151255E-2</v>
      </c>
      <c r="AD67">
        <v>6.1878395355672328E-2</v>
      </c>
      <c r="AE67">
        <v>6.1987240357448903E-2</v>
      </c>
    </row>
    <row r="68" spans="1:31" x14ac:dyDescent="0.3">
      <c r="A68" t="s">
        <v>493</v>
      </c>
      <c r="B68" t="s">
        <v>13</v>
      </c>
      <c r="C68" t="s">
        <v>36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 t="s">
        <v>203</v>
      </c>
      <c r="B69" t="s">
        <v>13</v>
      </c>
      <c r="C69" t="s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 t="s">
        <v>204</v>
      </c>
      <c r="B70" t="s">
        <v>13</v>
      </c>
      <c r="C70" t="s">
        <v>33</v>
      </c>
      <c r="D70">
        <v>0.17707425325119899</v>
      </c>
      <c r="E70">
        <v>0.1974365259346175</v>
      </c>
      <c r="F70">
        <v>0.21383615768314174</v>
      </c>
      <c r="G70">
        <v>0.24964058248806026</v>
      </c>
      <c r="H70">
        <v>0.28224722627234311</v>
      </c>
      <c r="I70">
        <v>0.31744550279973721</v>
      </c>
      <c r="J70">
        <v>0.35634907230218404</v>
      </c>
      <c r="K70">
        <v>0.36159977896546641</v>
      </c>
      <c r="L70">
        <v>0.41074331673074138</v>
      </c>
      <c r="M70">
        <v>0.4327632652145465</v>
      </c>
      <c r="N70">
        <v>0.42659969100563389</v>
      </c>
      <c r="O70">
        <v>0.4548729301777748</v>
      </c>
      <c r="P70">
        <v>0.44333903020875154</v>
      </c>
      <c r="Q70">
        <v>0.45759913824750159</v>
      </c>
      <c r="R70">
        <v>0.45041466224770266</v>
      </c>
      <c r="S70">
        <v>0.45476640323446493</v>
      </c>
      <c r="T70">
        <v>0.43292907464140695</v>
      </c>
      <c r="U70">
        <v>0.42029898420529527</v>
      </c>
      <c r="V70">
        <v>0.41439791191394981</v>
      </c>
      <c r="W70">
        <v>0.40112654490768945</v>
      </c>
      <c r="X70">
        <v>0.41223333085612701</v>
      </c>
      <c r="Y70">
        <v>0.37351304128787782</v>
      </c>
      <c r="Z70">
        <v>0.36503293288671207</v>
      </c>
      <c r="AA70">
        <v>0.35828190885043365</v>
      </c>
      <c r="AB70">
        <v>0.31671623810542637</v>
      </c>
      <c r="AC70">
        <v>0.3332782696820113</v>
      </c>
      <c r="AD70">
        <v>0.35458091219712379</v>
      </c>
      <c r="AE70">
        <v>0.35059866028301845</v>
      </c>
    </row>
    <row r="71" spans="1:31" x14ac:dyDescent="0.3">
      <c r="A71" t="s">
        <v>205</v>
      </c>
      <c r="B71" t="s">
        <v>13</v>
      </c>
      <c r="C71" t="s">
        <v>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1.0461740791428869E-3</v>
      </c>
      <c r="R71">
        <v>1.5939040110732182E-3</v>
      </c>
      <c r="S71">
        <v>2.053591939118526E-3</v>
      </c>
      <c r="T71">
        <v>2.6055649305672308E-3</v>
      </c>
      <c r="U71">
        <v>3.7435059006538578E-3</v>
      </c>
      <c r="V71">
        <v>4.6533568341691955E-3</v>
      </c>
      <c r="W71">
        <v>5.5084646997157838E-3</v>
      </c>
      <c r="X71">
        <v>5.853585549175074E-3</v>
      </c>
      <c r="Y71">
        <v>7.7077698365396784E-3</v>
      </c>
      <c r="Z71">
        <v>8.1127470073089521E-3</v>
      </c>
      <c r="AA71">
        <v>8.5070566701025713E-3</v>
      </c>
      <c r="AB71">
        <v>1.1037026908376548E-2</v>
      </c>
      <c r="AC71">
        <v>1.2001107045138399E-2</v>
      </c>
      <c r="AD71">
        <v>1.3407409878720642E-2</v>
      </c>
      <c r="AE71">
        <v>1.5507636653724613E-2</v>
      </c>
    </row>
    <row r="72" spans="1:31" x14ac:dyDescent="0.3">
      <c r="A72" t="s">
        <v>206</v>
      </c>
      <c r="B72" t="s">
        <v>13</v>
      </c>
      <c r="C72" t="s">
        <v>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 t="s">
        <v>207</v>
      </c>
      <c r="B73" t="s">
        <v>13</v>
      </c>
      <c r="C73" t="s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 t="s">
        <v>208</v>
      </c>
      <c r="B74" t="s">
        <v>13</v>
      </c>
      <c r="C74" t="s">
        <v>140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 t="s">
        <v>209</v>
      </c>
      <c r="B75" t="s">
        <v>13</v>
      </c>
      <c r="C75" t="s">
        <v>141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 t="s">
        <v>210</v>
      </c>
      <c r="B76" t="s">
        <v>13</v>
      </c>
      <c r="C76" t="s">
        <v>34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">
      <c r="A77" t="s">
        <v>211</v>
      </c>
      <c r="B77" t="s">
        <v>13</v>
      </c>
      <c r="C77" t="s">
        <v>75</v>
      </c>
      <c r="D77">
        <v>0.19481153604550269</v>
      </c>
      <c r="E77">
        <v>0.20627184598830955</v>
      </c>
      <c r="F77">
        <v>0.22241229707044982</v>
      </c>
      <c r="G77">
        <v>0.21060129143564638</v>
      </c>
      <c r="H77">
        <v>0.18990066890719606</v>
      </c>
      <c r="I77">
        <v>0.18323234389110196</v>
      </c>
      <c r="J77">
        <v>0.16505779670621884</v>
      </c>
      <c r="K77">
        <v>0.18372425090959527</v>
      </c>
      <c r="L77">
        <v>0.20939626555177471</v>
      </c>
      <c r="M77">
        <v>0.23614121565452448</v>
      </c>
      <c r="N77">
        <v>0.24860637730948568</v>
      </c>
      <c r="O77">
        <v>0.23862849570900879</v>
      </c>
      <c r="P77">
        <v>0.26182442645764448</v>
      </c>
      <c r="Q77">
        <v>0.25446483161179978</v>
      </c>
      <c r="R77">
        <v>0.26495451032505996</v>
      </c>
      <c r="S77">
        <v>0.28312018011459661</v>
      </c>
      <c r="T77">
        <v>0.28420418953408283</v>
      </c>
      <c r="U77">
        <v>0.3238295863758695</v>
      </c>
      <c r="V77">
        <v>0.33752421445914027</v>
      </c>
      <c r="W77">
        <v>0.34792276115975357</v>
      </c>
      <c r="X77">
        <v>0.31440987255403696</v>
      </c>
      <c r="Y77">
        <v>0.35607185984647921</v>
      </c>
      <c r="Z77">
        <v>0.35904701831122088</v>
      </c>
      <c r="AA77">
        <v>0.36331689152887947</v>
      </c>
      <c r="AB77">
        <v>0.41610390351697857</v>
      </c>
      <c r="AC77">
        <v>0.40305846880933066</v>
      </c>
      <c r="AD77">
        <v>0.39109393972993406</v>
      </c>
      <c r="AE77">
        <v>0.3920227814356026</v>
      </c>
    </row>
    <row r="78" spans="1:31" x14ac:dyDescent="0.3">
      <c r="A78" t="s">
        <v>212</v>
      </c>
      <c r="B78" t="s">
        <v>13</v>
      </c>
      <c r="C78" t="s">
        <v>39</v>
      </c>
      <c r="D78">
        <v>0.57441615110556254</v>
      </c>
      <c r="E78">
        <v>0.5385697093858991</v>
      </c>
      <c r="F78">
        <v>0.49776847505029309</v>
      </c>
      <c r="G78">
        <v>0.46543874328535967</v>
      </c>
      <c r="H78">
        <v>0.44040553830068613</v>
      </c>
      <c r="I78">
        <v>0.39936392704707802</v>
      </c>
      <c r="J78">
        <v>0.38250915637198668</v>
      </c>
      <c r="K78">
        <v>0.35604462786573576</v>
      </c>
      <c r="L78">
        <v>0.27836731620887961</v>
      </c>
      <c r="M78">
        <v>0.22685335785175473</v>
      </c>
      <c r="N78">
        <v>0.22331138931031483</v>
      </c>
      <c r="O78">
        <v>0.20461736491665744</v>
      </c>
      <c r="P78">
        <v>0.19782952805045118</v>
      </c>
      <c r="Q78">
        <v>0.18783539760516016</v>
      </c>
      <c r="R78">
        <v>0.18599845369573931</v>
      </c>
      <c r="S78">
        <v>0.1618775403989462</v>
      </c>
      <c r="T78">
        <v>0.18144969433756827</v>
      </c>
      <c r="U78">
        <v>0.15960825089302411</v>
      </c>
      <c r="V78">
        <v>0.15827249268001847</v>
      </c>
      <c r="W78">
        <v>0.17143830498984172</v>
      </c>
      <c r="X78">
        <v>0.19716433955606599</v>
      </c>
      <c r="Y78">
        <v>0.20283578943606939</v>
      </c>
      <c r="Z78">
        <v>0.20646385388183691</v>
      </c>
      <c r="AA78">
        <v>0.20873278838072876</v>
      </c>
      <c r="AB78">
        <v>0.19848525946825432</v>
      </c>
      <c r="AC78">
        <v>0.1894178528353683</v>
      </c>
      <c r="AD78">
        <v>0.17903934283854919</v>
      </c>
      <c r="AE78">
        <v>0.17988368127020532</v>
      </c>
    </row>
    <row r="79" spans="1:31" x14ac:dyDescent="0.3">
      <c r="A79" t="s">
        <v>213</v>
      </c>
      <c r="B79" t="s">
        <v>13</v>
      </c>
      <c r="C79" t="s">
        <v>76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 t="s">
        <v>214</v>
      </c>
      <c r="B80" t="s">
        <v>17</v>
      </c>
      <c r="C80" t="s">
        <v>35</v>
      </c>
      <c r="D80">
        <v>7.7973465256600677E-2</v>
      </c>
      <c r="E80">
        <v>7.6990615474780102E-2</v>
      </c>
      <c r="F80">
        <v>8.3484363512855667E-2</v>
      </c>
      <c r="G80">
        <v>7.5043888999581448E-2</v>
      </c>
      <c r="H80">
        <v>8.1602217872439084E-2</v>
      </c>
      <c r="I80">
        <v>7.9561502261113498E-2</v>
      </c>
      <c r="J80">
        <v>7.7095728821693785E-2</v>
      </c>
      <c r="K80">
        <v>8.1355798158322501E-2</v>
      </c>
      <c r="L80">
        <v>8.3235841450052653E-2</v>
      </c>
      <c r="M80">
        <v>8.5545199647757975E-2</v>
      </c>
      <c r="N80">
        <v>8.9009055424074113E-2</v>
      </c>
      <c r="O80">
        <v>7.9455003173438662E-2</v>
      </c>
      <c r="P80">
        <v>7.6081747065878183E-2</v>
      </c>
      <c r="Q80">
        <v>7.3043187110018518E-2</v>
      </c>
      <c r="R80">
        <v>7.1539637991127128E-2</v>
      </c>
      <c r="S80">
        <v>6.8598581847907694E-2</v>
      </c>
      <c r="T80">
        <v>6.9104149625590097E-2</v>
      </c>
      <c r="U80">
        <v>5.8507009316738266E-2</v>
      </c>
      <c r="V80">
        <v>5.2711889955953078E-2</v>
      </c>
      <c r="W80">
        <v>4.4368392663519753E-2</v>
      </c>
      <c r="X80">
        <v>4.5298893965999593E-2</v>
      </c>
      <c r="Y80">
        <v>4.8313813269235513E-2</v>
      </c>
      <c r="Z80">
        <v>5.0241884568549056E-2</v>
      </c>
      <c r="AA80">
        <v>5.9583882750077345E-2</v>
      </c>
      <c r="AB80">
        <v>6.3750600853446512E-2</v>
      </c>
      <c r="AC80">
        <v>6.6138504295624165E-2</v>
      </c>
      <c r="AD80">
        <v>6.3929269471771827E-2</v>
      </c>
      <c r="AE80">
        <v>6.203074291800096E-2</v>
      </c>
    </row>
    <row r="81" spans="1:31" x14ac:dyDescent="0.3">
      <c r="A81" t="s">
        <v>494</v>
      </c>
      <c r="B81" t="s">
        <v>17</v>
      </c>
      <c r="C81" t="s">
        <v>36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t="s">
        <v>215</v>
      </c>
      <c r="B82" t="s">
        <v>17</v>
      </c>
      <c r="C82" t="s">
        <v>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9.850885268573703E-4</v>
      </c>
      <c r="AC82">
        <v>2.8591107293223592E-3</v>
      </c>
      <c r="AD82">
        <v>8.4624659052595572E-3</v>
      </c>
      <c r="AE82">
        <v>1.4375624457051227E-2</v>
      </c>
    </row>
    <row r="83" spans="1:31" x14ac:dyDescent="0.3">
      <c r="A83" t="s">
        <v>216</v>
      </c>
      <c r="B83" t="s">
        <v>17</v>
      </c>
      <c r="C83" t="s">
        <v>33</v>
      </c>
      <c r="D83">
        <v>0.17847531494880109</v>
      </c>
      <c r="E83">
        <v>0.19674257076443954</v>
      </c>
      <c r="F83">
        <v>0.22096577611265958</v>
      </c>
      <c r="G83">
        <v>0.22956904671393283</v>
      </c>
      <c r="H83">
        <v>0.24484481805247316</v>
      </c>
      <c r="I83">
        <v>0.2623234706549315</v>
      </c>
      <c r="J83">
        <v>0.27828697566333849</v>
      </c>
      <c r="K83">
        <v>0.28044860513446768</v>
      </c>
      <c r="L83">
        <v>0.29662029947944601</v>
      </c>
      <c r="M83">
        <v>0.30216107477390658</v>
      </c>
      <c r="N83">
        <v>0.3024062307797547</v>
      </c>
      <c r="O83">
        <v>0.30390924315188989</v>
      </c>
      <c r="P83">
        <v>0.30293335642471425</v>
      </c>
      <c r="Q83">
        <v>0.31489662005865832</v>
      </c>
      <c r="R83">
        <v>0.31568507120795808</v>
      </c>
      <c r="S83">
        <v>0.30341582381425486</v>
      </c>
      <c r="T83">
        <v>0.2944039912036252</v>
      </c>
      <c r="U83">
        <v>0.26962106379521139</v>
      </c>
      <c r="V83">
        <v>0.27686057864962993</v>
      </c>
      <c r="W83">
        <v>0.28341641032929349</v>
      </c>
      <c r="X83">
        <v>0.30674705807718483</v>
      </c>
      <c r="Y83">
        <v>0.29812159684237827</v>
      </c>
      <c r="Z83">
        <v>0.31043887358001276</v>
      </c>
      <c r="AA83">
        <v>0.30501820061566709</v>
      </c>
      <c r="AB83">
        <v>0.29004967108858692</v>
      </c>
      <c r="AC83">
        <v>0.27791458240892947</v>
      </c>
      <c r="AD83">
        <v>0.27800057156064634</v>
      </c>
      <c r="AE83">
        <v>0.26695009527795277</v>
      </c>
    </row>
    <row r="84" spans="1:31" x14ac:dyDescent="0.3">
      <c r="A84" t="s">
        <v>217</v>
      </c>
      <c r="B84" t="s">
        <v>17</v>
      </c>
      <c r="C84" t="s">
        <v>37</v>
      </c>
      <c r="D84">
        <v>1.3801983157403882E-2</v>
      </c>
      <c r="E84">
        <v>1.2737552124817536E-2</v>
      </c>
      <c r="F84">
        <v>1.4452250201101049E-2</v>
      </c>
      <c r="G84">
        <v>1.3890279190354207E-2</v>
      </c>
      <c r="H84">
        <v>1.5511514267340754E-2</v>
      </c>
      <c r="I84">
        <v>1.600188589561697E-2</v>
      </c>
      <c r="J84">
        <v>1.5716364023985352E-2</v>
      </c>
      <c r="K84">
        <v>1.794516975743677E-2</v>
      </c>
      <c r="L84">
        <v>1.9305863552674073E-2</v>
      </c>
      <c r="M84">
        <v>2.0590493026757556E-2</v>
      </c>
      <c r="N84">
        <v>2.216782257337159E-2</v>
      </c>
      <c r="O84">
        <v>2.1127297429298517E-2</v>
      </c>
      <c r="P84">
        <v>2.2286366022307793E-2</v>
      </c>
      <c r="Q84">
        <v>2.1743986537115657E-2</v>
      </c>
      <c r="R84">
        <v>2.2432699042786511E-2</v>
      </c>
      <c r="S84">
        <v>2.3264580751285908E-2</v>
      </c>
      <c r="T84">
        <v>2.5980663285586209E-2</v>
      </c>
      <c r="U84">
        <v>2.5396472742064725E-2</v>
      </c>
      <c r="V84">
        <v>2.8885718052554195E-2</v>
      </c>
      <c r="W84">
        <v>3.2007953963264474E-2</v>
      </c>
      <c r="X84">
        <v>3.0804123748558499E-2</v>
      </c>
      <c r="Y84">
        <v>3.8495574105444637E-2</v>
      </c>
      <c r="Z84">
        <v>4.3323236506995114E-2</v>
      </c>
      <c r="AA84">
        <v>4.5725678440973583E-2</v>
      </c>
      <c r="AB84">
        <v>5.4484349795734334E-2</v>
      </c>
      <c r="AC84">
        <v>5.412689871909631E-2</v>
      </c>
      <c r="AD84">
        <v>5.8047555529716251E-2</v>
      </c>
      <c r="AE84">
        <v>6.036201475393628E-2</v>
      </c>
    </row>
    <row r="85" spans="1:31" x14ac:dyDescent="0.3">
      <c r="A85" t="s">
        <v>218</v>
      </c>
      <c r="B85" t="s">
        <v>17</v>
      </c>
      <c r="C85" t="s">
        <v>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 t="s">
        <v>219</v>
      </c>
      <c r="B86" t="s">
        <v>17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t="s">
        <v>220</v>
      </c>
      <c r="B87" t="s">
        <v>17</v>
      </c>
      <c r="C87" t="s">
        <v>140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5.181814274967065E-5</v>
      </c>
      <c r="V87">
        <v>8.8714089047978704E-4</v>
      </c>
      <c r="W87">
        <v>9.0379070150730214E-4</v>
      </c>
      <c r="X87">
        <v>6.4013957010983571E-4</v>
      </c>
      <c r="Y87">
        <v>1.0698235824212038E-4</v>
      </c>
      <c r="Z87">
        <v>3.4558073391371107E-3</v>
      </c>
      <c r="AA87">
        <v>9.9005102314043275E-4</v>
      </c>
      <c r="AB87">
        <v>1.1712345957936607E-4</v>
      </c>
      <c r="AC87">
        <v>1.5793244673138073E-4</v>
      </c>
      <c r="AD87">
        <v>1.9894645385139322E-5</v>
      </c>
      <c r="AE87">
        <v>0</v>
      </c>
    </row>
    <row r="88" spans="1:31" x14ac:dyDescent="0.3">
      <c r="A88" t="s">
        <v>221</v>
      </c>
      <c r="B88" t="s">
        <v>17</v>
      </c>
      <c r="C88" t="s">
        <v>141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t="s">
        <v>222</v>
      </c>
      <c r="B89" t="s">
        <v>17</v>
      </c>
      <c r="C89" t="s">
        <v>34</v>
      </c>
      <c r="D89">
        <v>0.56514672392959797</v>
      </c>
      <c r="E89">
        <v>0.54056380457970199</v>
      </c>
      <c r="F89">
        <v>0.49443056424334614</v>
      </c>
      <c r="G89">
        <v>0.50805419606625157</v>
      </c>
      <c r="H89">
        <v>0.47996486465689847</v>
      </c>
      <c r="I89">
        <v>0.47044400709334772</v>
      </c>
      <c r="J89">
        <v>0.46312537319264313</v>
      </c>
      <c r="K89">
        <v>0.43947164130829469</v>
      </c>
      <c r="L89">
        <v>0.43276570688700222</v>
      </c>
      <c r="M89">
        <v>0.4183575003941119</v>
      </c>
      <c r="N89">
        <v>0.37475339309502614</v>
      </c>
      <c r="O89">
        <v>0.36683060762434155</v>
      </c>
      <c r="P89">
        <v>0.35371602586439865</v>
      </c>
      <c r="Q89">
        <v>0.32096793245675964</v>
      </c>
      <c r="R89">
        <v>0.30236423028885728</v>
      </c>
      <c r="S89">
        <v>0.27858620637327636</v>
      </c>
      <c r="T89">
        <v>0.25064204594028244</v>
      </c>
      <c r="U89">
        <v>0.22468100501461324</v>
      </c>
      <c r="V89">
        <v>0.21683287742136922</v>
      </c>
      <c r="W89">
        <v>0.21015476696860325</v>
      </c>
      <c r="X89">
        <v>0.19927435468768462</v>
      </c>
      <c r="Y89">
        <v>0.18851169957333253</v>
      </c>
      <c r="Z89">
        <v>0.16477695381547114</v>
      </c>
      <c r="AA89">
        <v>0.15273519826940141</v>
      </c>
      <c r="AB89">
        <v>0.12276112649628415</v>
      </c>
      <c r="AC89">
        <v>0.11193423198489549</v>
      </c>
      <c r="AD89">
        <v>0.10273574196381385</v>
      </c>
      <c r="AE89">
        <v>9.6290012380105192E-2</v>
      </c>
    </row>
    <row r="90" spans="1:31" x14ac:dyDescent="0.3">
      <c r="A90" t="s">
        <v>223</v>
      </c>
      <c r="B90" t="s">
        <v>17</v>
      </c>
      <c r="C90" t="s">
        <v>75</v>
      </c>
      <c r="D90">
        <v>0.15483879234639517</v>
      </c>
      <c r="E90">
        <v>0.16101972818357177</v>
      </c>
      <c r="F90">
        <v>0.17677982799995817</v>
      </c>
      <c r="G90">
        <v>0.16499163561824748</v>
      </c>
      <c r="H90">
        <v>0.17099549723078944</v>
      </c>
      <c r="I90">
        <v>0.1673828366124018</v>
      </c>
      <c r="J90">
        <v>0.16221483743365969</v>
      </c>
      <c r="K90">
        <v>0.17752218905361425</v>
      </c>
      <c r="L90">
        <v>0.1653436847921885</v>
      </c>
      <c r="M90">
        <v>0.17130192453309995</v>
      </c>
      <c r="N90">
        <v>0.21135517252945049</v>
      </c>
      <c r="O90">
        <v>0.22843426893536556</v>
      </c>
      <c r="P90">
        <v>0.24467857221148875</v>
      </c>
      <c r="Q90">
        <v>0.26915025043548735</v>
      </c>
      <c r="R90">
        <v>0.28777837548498547</v>
      </c>
      <c r="S90">
        <v>0.3254436053556069</v>
      </c>
      <c r="T90">
        <v>0.35986914994491598</v>
      </c>
      <c r="U90">
        <v>0.42140178797123001</v>
      </c>
      <c r="V90">
        <v>0.42291212126972244</v>
      </c>
      <c r="W90">
        <v>0.42902205510236763</v>
      </c>
      <c r="X90">
        <v>0.41712293425335278</v>
      </c>
      <c r="Y90">
        <v>0.42632004604459373</v>
      </c>
      <c r="Z90">
        <v>0.42762712409059261</v>
      </c>
      <c r="AA90">
        <v>0.43581272618259587</v>
      </c>
      <c r="AB90">
        <v>0.46785203977951134</v>
      </c>
      <c r="AC90">
        <v>0.48686873941540076</v>
      </c>
      <c r="AD90">
        <v>0.4887550347504605</v>
      </c>
      <c r="AE90">
        <v>0.49999151021295352</v>
      </c>
    </row>
    <row r="91" spans="1:31" x14ac:dyDescent="0.3">
      <c r="A91" t="s">
        <v>224</v>
      </c>
      <c r="B91" t="s">
        <v>17</v>
      </c>
      <c r="C91" t="s">
        <v>39</v>
      </c>
      <c r="D91">
        <v>9.7637203612011923E-3</v>
      </c>
      <c r="E91">
        <v>1.1945728872689035E-2</v>
      </c>
      <c r="F91">
        <v>9.8872179300792586E-3</v>
      </c>
      <c r="G91">
        <v>8.4509534116324111E-3</v>
      </c>
      <c r="H91">
        <v>7.0810879200589949E-3</v>
      </c>
      <c r="I91">
        <v>4.2862974825884376E-3</v>
      </c>
      <c r="J91">
        <v>3.560720864679609E-3</v>
      </c>
      <c r="K91">
        <v>3.2565965878642031E-3</v>
      </c>
      <c r="L91">
        <v>2.7286038386365283E-3</v>
      </c>
      <c r="M91">
        <v>2.0438076243661303E-3</v>
      </c>
      <c r="N91">
        <v>3.0832559832293577E-4</v>
      </c>
      <c r="O91">
        <v>2.4357968566571036E-4</v>
      </c>
      <c r="P91">
        <v>3.0393241121249529E-4</v>
      </c>
      <c r="Q91">
        <v>1.980234019603631E-4</v>
      </c>
      <c r="R91">
        <v>1.9998598428549042E-4</v>
      </c>
      <c r="S91">
        <v>6.9120185766830553E-4</v>
      </c>
      <c r="T91">
        <v>0</v>
      </c>
      <c r="U91">
        <v>3.4084301739263005E-4</v>
      </c>
      <c r="V91">
        <v>9.0967376029123606E-4</v>
      </c>
      <c r="W91">
        <v>1.2663027144403188E-4</v>
      </c>
      <c r="X91">
        <v>1.1249569710998214E-4</v>
      </c>
      <c r="Y91">
        <v>1.3028780677322072E-4</v>
      </c>
      <c r="Z91">
        <v>1.3612009924216363E-4</v>
      </c>
      <c r="AA91">
        <v>1.3426271814442176E-4</v>
      </c>
      <c r="AB91">
        <v>0</v>
      </c>
      <c r="AC91">
        <v>0</v>
      </c>
      <c r="AD91">
        <v>4.9466172946507603E-5</v>
      </c>
      <c r="AE91">
        <v>0</v>
      </c>
    </row>
    <row r="92" spans="1:31" x14ac:dyDescent="0.3">
      <c r="A92" t="s">
        <v>225</v>
      </c>
      <c r="B92" t="s">
        <v>17</v>
      </c>
      <c r="C92" t="s">
        <v>76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 t="s">
        <v>226</v>
      </c>
      <c r="B93" t="s">
        <v>25</v>
      </c>
      <c r="C93" t="s">
        <v>35</v>
      </c>
      <c r="D93">
        <v>1.9173575611279109E-2</v>
      </c>
      <c r="E93">
        <v>1.9778718947478967E-2</v>
      </c>
      <c r="F93">
        <v>3.0839878859556018E-2</v>
      </c>
      <c r="G93">
        <v>2.7029022733139098E-2</v>
      </c>
      <c r="H93">
        <v>2.9316205897243937E-2</v>
      </c>
      <c r="I93">
        <v>2.1392246055025519E-2</v>
      </c>
      <c r="J93">
        <v>1.4475910722152341E-2</v>
      </c>
      <c r="K93">
        <v>1.3909733151422379E-2</v>
      </c>
      <c r="L93">
        <v>1.9557665177972621E-2</v>
      </c>
      <c r="M93">
        <v>2.1846729076676324E-2</v>
      </c>
      <c r="N93">
        <v>2.3604005731926506E-2</v>
      </c>
      <c r="O93">
        <v>3.3097692441334162E-2</v>
      </c>
      <c r="P93">
        <v>2.8551003282123868E-2</v>
      </c>
      <c r="Q93">
        <v>2.6096559272257392E-2</v>
      </c>
      <c r="R93">
        <v>2.5580489257424704E-2</v>
      </c>
      <c r="S93">
        <v>2.8331443964395193E-2</v>
      </c>
      <c r="T93">
        <v>3.0993649884827258E-2</v>
      </c>
      <c r="U93">
        <v>2.8781457973811847E-2</v>
      </c>
      <c r="V93">
        <v>2.9171664917111331E-2</v>
      </c>
      <c r="W93">
        <v>2.9647625645363399E-2</v>
      </c>
      <c r="X93">
        <v>4.1753558679519347E-2</v>
      </c>
      <c r="Y93">
        <v>3.4681112829592547E-2</v>
      </c>
      <c r="Z93">
        <v>3.4571929955942243E-2</v>
      </c>
      <c r="AA93">
        <v>3.435083280936839E-2</v>
      </c>
      <c r="AB93">
        <v>2.7400951872455538E-2</v>
      </c>
      <c r="AC93">
        <v>3.1375926459810466E-2</v>
      </c>
      <c r="AD93">
        <v>3.2597829858645629E-2</v>
      </c>
      <c r="AE93">
        <v>3.276804039851338E-2</v>
      </c>
    </row>
    <row r="94" spans="1:31" x14ac:dyDescent="0.3">
      <c r="A94" t="s">
        <v>495</v>
      </c>
      <c r="B94" t="s">
        <v>25</v>
      </c>
      <c r="C94" t="s">
        <v>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 t="s">
        <v>227</v>
      </c>
      <c r="B95" t="s">
        <v>25</v>
      </c>
      <c r="C95" t="s">
        <v>66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 t="s">
        <v>228</v>
      </c>
      <c r="B96" t="s">
        <v>25</v>
      </c>
      <c r="C96" t="s">
        <v>33</v>
      </c>
      <c r="D96">
        <v>0.13936610774974376</v>
      </c>
      <c r="E96">
        <v>0.24380858919851728</v>
      </c>
      <c r="F96">
        <v>0.19362512031060994</v>
      </c>
      <c r="G96">
        <v>0.19087283976926664</v>
      </c>
      <c r="H96">
        <v>0.19154023187159644</v>
      </c>
      <c r="I96">
        <v>0.12552015601132405</v>
      </c>
      <c r="J96">
        <v>5.7534936692128183E-2</v>
      </c>
      <c r="K96">
        <v>5.6252111816835246E-2</v>
      </c>
      <c r="L96">
        <v>8.3751971310678824E-2</v>
      </c>
      <c r="M96">
        <v>8.7065712983487475E-2</v>
      </c>
      <c r="N96">
        <v>8.8238807207398795E-2</v>
      </c>
      <c r="O96">
        <v>8.949162241171521E-2</v>
      </c>
      <c r="P96">
        <v>8.3403795791324911E-2</v>
      </c>
      <c r="Q96">
        <v>7.9210262065663992E-2</v>
      </c>
      <c r="R96">
        <v>8.2143540762343814E-2</v>
      </c>
      <c r="S96">
        <v>0.10523527654564396</v>
      </c>
      <c r="T96">
        <v>0.10899201785989662</v>
      </c>
      <c r="U96">
        <v>9.5258500302854446E-2</v>
      </c>
      <c r="V96">
        <v>9.2823868687354913E-2</v>
      </c>
      <c r="W96">
        <v>9.2050864725961967E-2</v>
      </c>
      <c r="X96">
        <v>9.5758066123130481E-2</v>
      </c>
      <c r="Y96">
        <v>0.10215001556712629</v>
      </c>
      <c r="Z96">
        <v>0.10356379297181512</v>
      </c>
      <c r="AA96">
        <v>0.10276406672422422</v>
      </c>
      <c r="AB96">
        <v>0.10445377760181229</v>
      </c>
      <c r="AC96">
        <v>0.10172694483147283</v>
      </c>
      <c r="AD96">
        <v>0.11417738212675327</v>
      </c>
      <c r="AE96">
        <v>0.10890313849062115</v>
      </c>
    </row>
    <row r="97" spans="1:31" x14ac:dyDescent="0.3">
      <c r="A97" t="s">
        <v>229</v>
      </c>
      <c r="B97" t="s">
        <v>25</v>
      </c>
      <c r="C97" t="s">
        <v>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 t="s">
        <v>230</v>
      </c>
      <c r="B98" t="s">
        <v>25</v>
      </c>
      <c r="C98" t="s">
        <v>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 t="s">
        <v>231</v>
      </c>
      <c r="B99" t="s">
        <v>25</v>
      </c>
      <c r="C99" t="s">
        <v>38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 t="s">
        <v>232</v>
      </c>
      <c r="B100" t="s">
        <v>25</v>
      </c>
      <c r="C100" t="s">
        <v>140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 t="s">
        <v>233</v>
      </c>
      <c r="B101" t="s">
        <v>25</v>
      </c>
      <c r="C101" t="s">
        <v>141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 t="s">
        <v>234</v>
      </c>
      <c r="B102" t="s">
        <v>25</v>
      </c>
      <c r="C102" t="s">
        <v>34</v>
      </c>
      <c r="D102">
        <v>0.19490115236901956</v>
      </c>
      <c r="E102">
        <v>0.11770834566278472</v>
      </c>
      <c r="F102">
        <v>7.8786228543453699E-2</v>
      </c>
      <c r="G102">
        <v>0.12410192327122725</v>
      </c>
      <c r="H102">
        <v>0.1994706485837984</v>
      </c>
      <c r="I102">
        <v>0.160647858790819</v>
      </c>
      <c r="J102">
        <v>8.1095422709846793E-2</v>
      </c>
      <c r="K102">
        <v>0.10337581736202839</v>
      </c>
      <c r="L102">
        <v>0.10705712169996971</v>
      </c>
      <c r="M102">
        <v>3.5255801112817058E-2</v>
      </c>
      <c r="N102">
        <v>3.5415368213195061E-2</v>
      </c>
      <c r="O102">
        <v>4.1134818903135376E-2</v>
      </c>
      <c r="P102">
        <v>3.2670197952023479E-2</v>
      </c>
      <c r="Q102">
        <v>2.5432241325846639E-2</v>
      </c>
      <c r="R102">
        <v>1.5275423195734085E-2</v>
      </c>
      <c r="S102">
        <v>1.6844460517478215E-2</v>
      </c>
      <c r="T102">
        <v>2.0104576827495755E-2</v>
      </c>
      <c r="U102">
        <v>1.3949111223887299E-2</v>
      </c>
      <c r="V102">
        <v>1.5857785286006308E-2</v>
      </c>
      <c r="W102">
        <v>1.0712779639923143E-2</v>
      </c>
      <c r="X102">
        <v>8.1614566877589306E-3</v>
      </c>
      <c r="Y102">
        <v>1.1679025403290955E-2</v>
      </c>
      <c r="Z102">
        <v>1.0927478746989598E-2</v>
      </c>
      <c r="AA102">
        <v>9.1006310503356155E-3</v>
      </c>
      <c r="AB102">
        <v>9.1939591888149669E-3</v>
      </c>
      <c r="AC102">
        <v>9.4778053285783041E-3</v>
      </c>
      <c r="AD102">
        <v>6.6709847205850574E-3</v>
      </c>
      <c r="AE102">
        <v>4.4083260524353206E-3</v>
      </c>
    </row>
    <row r="103" spans="1:31" x14ac:dyDescent="0.3">
      <c r="A103" t="s">
        <v>235</v>
      </c>
      <c r="B103" t="s">
        <v>25</v>
      </c>
      <c r="C103" t="s">
        <v>75</v>
      </c>
      <c r="D103">
        <v>0.38500753662190224</v>
      </c>
      <c r="E103">
        <v>0.37696624676861668</v>
      </c>
      <c r="F103">
        <v>0.47482293999903558</v>
      </c>
      <c r="G103">
        <v>0.47800174928464612</v>
      </c>
      <c r="H103">
        <v>0.45374519018381548</v>
      </c>
      <c r="I103">
        <v>0.588808374448895</v>
      </c>
      <c r="J103">
        <v>0.71515642274363411</v>
      </c>
      <c r="K103">
        <v>0.73431662945858478</v>
      </c>
      <c r="L103">
        <v>0.71700546654948583</v>
      </c>
      <c r="M103">
        <v>0.76352468523735506</v>
      </c>
      <c r="N103">
        <v>0.77671178548114717</v>
      </c>
      <c r="O103">
        <v>0.77837442580051908</v>
      </c>
      <c r="P103">
        <v>0.78305374288130136</v>
      </c>
      <c r="Q103">
        <v>0.82245720158707036</v>
      </c>
      <c r="R103">
        <v>0.80982482173683801</v>
      </c>
      <c r="S103">
        <v>0.78306478966167681</v>
      </c>
      <c r="T103">
        <v>0.78664853247875899</v>
      </c>
      <c r="U103">
        <v>0.83696189427002432</v>
      </c>
      <c r="V103">
        <v>0.83568286275146986</v>
      </c>
      <c r="W103">
        <v>0.85170961231868114</v>
      </c>
      <c r="X103">
        <v>0.8363743374159841</v>
      </c>
      <c r="Y103">
        <v>0.82607761806099689</v>
      </c>
      <c r="Z103">
        <v>0.82931442855947424</v>
      </c>
      <c r="AA103">
        <v>0.83145508891255571</v>
      </c>
      <c r="AB103">
        <v>0.84011001454693235</v>
      </c>
      <c r="AC103">
        <v>0.84520909353723228</v>
      </c>
      <c r="AD103">
        <v>0.84221278405795164</v>
      </c>
      <c r="AE103">
        <v>0.84927159275819319</v>
      </c>
    </row>
    <row r="104" spans="1:31" x14ac:dyDescent="0.3">
      <c r="A104" t="s">
        <v>236</v>
      </c>
      <c r="B104" t="s">
        <v>25</v>
      </c>
      <c r="C104" t="s">
        <v>39</v>
      </c>
      <c r="D104">
        <v>0.26155162764805545</v>
      </c>
      <c r="E104">
        <v>0.24173809942260238</v>
      </c>
      <c r="F104">
        <v>0.22192583228734494</v>
      </c>
      <c r="G104">
        <v>0.179994464941721</v>
      </c>
      <c r="H104">
        <v>0.12592772346354572</v>
      </c>
      <c r="I104">
        <v>0.1036313646939364</v>
      </c>
      <c r="J104">
        <v>0.13173730713223847</v>
      </c>
      <c r="K104">
        <v>9.2145708211129149E-2</v>
      </c>
      <c r="L104">
        <v>7.2627775261893179E-2</v>
      </c>
      <c r="M104">
        <v>9.230707158966403E-2</v>
      </c>
      <c r="N104">
        <v>7.6030033366332517E-2</v>
      </c>
      <c r="O104">
        <v>5.7901440443296093E-2</v>
      </c>
      <c r="P104">
        <v>7.2321260093226314E-2</v>
      </c>
      <c r="Q104">
        <v>4.6803735749161558E-2</v>
      </c>
      <c r="R104">
        <v>6.7175725047659368E-2</v>
      </c>
      <c r="S104">
        <v>6.6524029310805824E-2</v>
      </c>
      <c r="T104">
        <v>5.3261222949021386E-2</v>
      </c>
      <c r="U104">
        <v>2.5049036229422131E-2</v>
      </c>
      <c r="V104">
        <v>2.6463818358057514E-2</v>
      </c>
      <c r="W104">
        <v>1.5879117670070289E-2</v>
      </c>
      <c r="X104">
        <v>1.7952581093607152E-2</v>
      </c>
      <c r="Y104">
        <v>2.5412228138993381E-2</v>
      </c>
      <c r="Z104">
        <v>2.1622369765778755E-2</v>
      </c>
      <c r="AA104">
        <v>2.2329380503516044E-2</v>
      </c>
      <c r="AB104">
        <v>1.884129678998471E-2</v>
      </c>
      <c r="AC104">
        <v>1.2210229842906149E-2</v>
      </c>
      <c r="AD104">
        <v>4.3410192360645236E-3</v>
      </c>
      <c r="AE104">
        <v>4.6489023002370426E-3</v>
      </c>
    </row>
    <row r="105" spans="1:31" x14ac:dyDescent="0.3">
      <c r="A105" t="s">
        <v>237</v>
      </c>
      <c r="B105" t="s">
        <v>25</v>
      </c>
      <c r="C105" t="s">
        <v>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 t="s">
        <v>238</v>
      </c>
      <c r="B106" t="s">
        <v>11</v>
      </c>
      <c r="C106" t="s">
        <v>35</v>
      </c>
      <c r="D106">
        <v>0.18123435075668201</v>
      </c>
      <c r="E106">
        <v>0.18707008298147659</v>
      </c>
      <c r="F106">
        <v>0.19070440793790572</v>
      </c>
      <c r="G106">
        <v>0.21371291509247053</v>
      </c>
      <c r="H106">
        <v>0.21318202863513688</v>
      </c>
      <c r="I106">
        <v>0.20617153032232366</v>
      </c>
      <c r="J106">
        <v>0.23546483581460245</v>
      </c>
      <c r="K106">
        <v>0.24562545968708677</v>
      </c>
      <c r="L106">
        <v>0.24908810501677237</v>
      </c>
      <c r="M106">
        <v>0.27142180235039387</v>
      </c>
      <c r="N106">
        <v>0.31742143127087946</v>
      </c>
      <c r="O106">
        <v>0.3178449404015779</v>
      </c>
      <c r="P106">
        <v>0.31917711168094082</v>
      </c>
      <c r="Q106">
        <v>0.33212484596086866</v>
      </c>
      <c r="R106">
        <v>0.32450077479409983</v>
      </c>
      <c r="S106">
        <v>0.3315428380731848</v>
      </c>
      <c r="T106">
        <v>0.32899654273483031</v>
      </c>
      <c r="U106">
        <v>0.32644913174249851</v>
      </c>
      <c r="V106">
        <v>0.31937980611114247</v>
      </c>
      <c r="W106">
        <v>0.31885315109416706</v>
      </c>
      <c r="X106">
        <v>0.31181851731185478</v>
      </c>
      <c r="Y106">
        <v>0.31979068220294221</v>
      </c>
      <c r="Z106">
        <v>0.31947479452956423</v>
      </c>
      <c r="AA106">
        <v>0.32432587539858748</v>
      </c>
      <c r="AB106">
        <v>0.32170804314279733</v>
      </c>
      <c r="AC106">
        <v>0.33264925552875513</v>
      </c>
      <c r="AD106">
        <v>0.33369290702750154</v>
      </c>
      <c r="AE106">
        <v>0.29491566116468415</v>
      </c>
    </row>
    <row r="107" spans="1:31" x14ac:dyDescent="0.3">
      <c r="A107" t="s">
        <v>496</v>
      </c>
      <c r="B107" t="s">
        <v>11</v>
      </c>
      <c r="C107" t="s">
        <v>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 t="s">
        <v>239</v>
      </c>
      <c r="B108" t="s">
        <v>11</v>
      </c>
      <c r="C108" t="s">
        <v>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 t="s">
        <v>240</v>
      </c>
      <c r="B109" t="s">
        <v>11</v>
      </c>
      <c r="C109" t="s">
        <v>33</v>
      </c>
      <c r="D109">
        <v>7.9762492419319774E-3</v>
      </c>
      <c r="E109">
        <v>8.9136354221257385E-3</v>
      </c>
      <c r="F109">
        <v>8.5009901500280264E-3</v>
      </c>
      <c r="G109">
        <v>1.0547824458976743E-2</v>
      </c>
      <c r="H109">
        <v>1.1485968500719597E-2</v>
      </c>
      <c r="I109">
        <v>6.2217432786091263E-3</v>
      </c>
      <c r="J109">
        <v>6.6793543005177619E-3</v>
      </c>
      <c r="K109">
        <v>7.0528738561961334E-3</v>
      </c>
      <c r="L109">
        <v>7.0458476741878037E-3</v>
      </c>
      <c r="M109">
        <v>8.26366111063454E-3</v>
      </c>
      <c r="N109">
        <v>8.5296604176169407E-3</v>
      </c>
      <c r="O109">
        <v>9.050147393520119E-3</v>
      </c>
      <c r="P109">
        <v>9.8801060947501154E-3</v>
      </c>
      <c r="Q109">
        <v>9.6354230488165053E-3</v>
      </c>
      <c r="R109">
        <v>1.017294777596822E-2</v>
      </c>
      <c r="S109">
        <v>1.0413109282318781E-2</v>
      </c>
      <c r="T109">
        <v>1.2139636016093651E-2</v>
      </c>
      <c r="U109">
        <v>1.3336521290967978E-2</v>
      </c>
      <c r="V109">
        <v>1.3643222597671183E-2</v>
      </c>
      <c r="W109">
        <v>1.3951307427530911E-2</v>
      </c>
      <c r="X109">
        <v>1.3945029118222367E-2</v>
      </c>
      <c r="Y109">
        <v>1.110272566625542E-2</v>
      </c>
      <c r="Z109">
        <v>1.1249394955360438E-2</v>
      </c>
      <c r="AA109">
        <v>1.0894490538732728E-2</v>
      </c>
      <c r="AB109">
        <v>1.0649830052981271E-2</v>
      </c>
      <c r="AC109">
        <v>1.0347702669106089E-2</v>
      </c>
      <c r="AD109">
        <v>9.4650368819110386E-3</v>
      </c>
      <c r="AE109">
        <v>8.2100368199425951E-3</v>
      </c>
    </row>
    <row r="110" spans="1:31" x14ac:dyDescent="0.3">
      <c r="A110" t="s">
        <v>241</v>
      </c>
      <c r="B110" t="s">
        <v>11</v>
      </c>
      <c r="C110" t="s">
        <v>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0.13513737545275115</v>
      </c>
    </row>
    <row r="111" spans="1:31" x14ac:dyDescent="0.3">
      <c r="A111" t="s">
        <v>242</v>
      </c>
      <c r="B111" t="s">
        <v>11</v>
      </c>
      <c r="C111" t="s">
        <v>40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 t="s">
        <v>243</v>
      </c>
      <c r="B112" t="s">
        <v>11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 t="s">
        <v>244</v>
      </c>
      <c r="B113" t="s">
        <v>11</v>
      </c>
      <c r="C113" t="s">
        <v>140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2.8684878295595784E-3</v>
      </c>
      <c r="X113">
        <v>4.1240046847062055E-3</v>
      </c>
      <c r="Y113">
        <v>3.9646312895975713E-3</v>
      </c>
      <c r="Z113">
        <v>1.4124219225826937E-3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 t="s">
        <v>245</v>
      </c>
      <c r="B114" t="s">
        <v>11</v>
      </c>
      <c r="C114" t="s">
        <v>141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7.1312607119228526E-4</v>
      </c>
      <c r="Y114">
        <v>9.7333013492712959E-4</v>
      </c>
      <c r="Z114">
        <v>9.0848088890500855E-4</v>
      </c>
      <c r="AA114">
        <v>8.0552637064659337E-4</v>
      </c>
      <c r="AB114">
        <v>8.1403491137600314E-4</v>
      </c>
      <c r="AC114">
        <v>8.8711350167080009E-4</v>
      </c>
      <c r="AD114">
        <v>8.7054205982948249E-4</v>
      </c>
      <c r="AE114">
        <v>7.2108718735139354E-4</v>
      </c>
    </row>
    <row r="115" spans="1:31" x14ac:dyDescent="0.3">
      <c r="A115" t="s">
        <v>246</v>
      </c>
      <c r="B115" t="s">
        <v>11</v>
      </c>
      <c r="C115" t="s">
        <v>34</v>
      </c>
      <c r="D115">
        <v>0.55360053748947124</v>
      </c>
      <c r="E115">
        <v>0.55194729152001321</v>
      </c>
      <c r="F115">
        <v>0.54737312776572611</v>
      </c>
      <c r="G115">
        <v>0.50281517604025683</v>
      </c>
      <c r="H115">
        <v>0.5105392819169825</v>
      </c>
      <c r="I115">
        <v>0.52479313855768661</v>
      </c>
      <c r="J115">
        <v>0.44469527352872085</v>
      </c>
      <c r="K115">
        <v>0.42261869263198254</v>
      </c>
      <c r="L115">
        <v>0.42382106805148317</v>
      </c>
      <c r="M115">
        <v>0.38566006605342612</v>
      </c>
      <c r="N115">
        <v>0.29312739696622458</v>
      </c>
      <c r="O115">
        <v>0.28488102963192358</v>
      </c>
      <c r="P115">
        <v>0.27537608896449478</v>
      </c>
      <c r="Q115">
        <v>0.26438498624069084</v>
      </c>
      <c r="R115">
        <v>0.25982502412664532</v>
      </c>
      <c r="S115">
        <v>0.24955605861298427</v>
      </c>
      <c r="T115">
        <v>0.24351727481694299</v>
      </c>
      <c r="U115">
        <v>0.23562170886210565</v>
      </c>
      <c r="V115">
        <v>0.18467844273415085</v>
      </c>
      <c r="W115">
        <v>0.17885355090923927</v>
      </c>
      <c r="X115">
        <v>0.1912901360806947</v>
      </c>
      <c r="Y115">
        <v>0.17671174974812595</v>
      </c>
      <c r="Z115">
        <v>0.17465828268090847</v>
      </c>
      <c r="AA115">
        <v>0.16871977234775276</v>
      </c>
      <c r="AB115">
        <v>0.16371626007801965</v>
      </c>
      <c r="AC115">
        <v>0.15552593345130836</v>
      </c>
      <c r="AD115">
        <v>0.14838418537562489</v>
      </c>
      <c r="AE115">
        <v>0.12173221922580416</v>
      </c>
    </row>
    <row r="116" spans="1:31" x14ac:dyDescent="0.3">
      <c r="A116" t="s">
        <v>247</v>
      </c>
      <c r="B116" t="s">
        <v>11</v>
      </c>
      <c r="C116" t="s">
        <v>75</v>
      </c>
      <c r="D116">
        <v>0.24987424409348591</v>
      </c>
      <c r="E116">
        <v>0.24394183434559105</v>
      </c>
      <c r="F116">
        <v>0.24591155639931433</v>
      </c>
      <c r="G116">
        <v>0.26997584563922072</v>
      </c>
      <c r="H116">
        <v>0.25894535347463776</v>
      </c>
      <c r="I116">
        <v>0.25934165540585769</v>
      </c>
      <c r="J116">
        <v>0.30902501159824469</v>
      </c>
      <c r="K116">
        <v>0.32016260492947007</v>
      </c>
      <c r="L116">
        <v>0.31533534683733078</v>
      </c>
      <c r="M116">
        <v>0.3297263170423943</v>
      </c>
      <c r="N116">
        <v>0.37567648494068123</v>
      </c>
      <c r="O116">
        <v>0.38301551968981989</v>
      </c>
      <c r="P116">
        <v>0.39057412031792338</v>
      </c>
      <c r="Q116">
        <v>0.38903017839875487</v>
      </c>
      <c r="R116">
        <v>0.40053493300835274</v>
      </c>
      <c r="S116">
        <v>0.4035059625968298</v>
      </c>
      <c r="T116">
        <v>0.41036991334118311</v>
      </c>
      <c r="U116">
        <v>0.41984807614767583</v>
      </c>
      <c r="V116">
        <v>0.47906790333328647</v>
      </c>
      <c r="W116">
        <v>0.48245636748996062</v>
      </c>
      <c r="X116">
        <v>0.47515774416144035</v>
      </c>
      <c r="Y116">
        <v>0.48493956683587736</v>
      </c>
      <c r="Z116">
        <v>0.48996302086896859</v>
      </c>
      <c r="AA116">
        <v>0.49307295325249134</v>
      </c>
      <c r="AB116">
        <v>0.50107270100933499</v>
      </c>
      <c r="AC116">
        <v>0.49881829230158725</v>
      </c>
      <c r="AD116">
        <v>0.50584358948208463</v>
      </c>
      <c r="AE116">
        <v>0.43784313023220289</v>
      </c>
    </row>
    <row r="117" spans="1:31" x14ac:dyDescent="0.3">
      <c r="A117" t="s">
        <v>248</v>
      </c>
      <c r="B117" t="s">
        <v>11</v>
      </c>
      <c r="C117" t="s">
        <v>39</v>
      </c>
      <c r="D117">
        <v>7.3146184184288586E-3</v>
      </c>
      <c r="E117">
        <v>8.1271557307933916E-3</v>
      </c>
      <c r="F117">
        <v>7.5099177470257603E-3</v>
      </c>
      <c r="G117">
        <v>2.9482387690750568E-3</v>
      </c>
      <c r="H117">
        <v>5.8473674725234128E-3</v>
      </c>
      <c r="I117">
        <v>3.4719324355230365E-3</v>
      </c>
      <c r="J117">
        <v>4.1355247579143075E-3</v>
      </c>
      <c r="K117">
        <v>4.5403688952644411E-3</v>
      </c>
      <c r="L117">
        <v>4.7096324202259539E-3</v>
      </c>
      <c r="M117">
        <v>4.9281534431512607E-3</v>
      </c>
      <c r="N117">
        <v>5.245026404597666E-3</v>
      </c>
      <c r="O117">
        <v>5.2083628831584641E-3</v>
      </c>
      <c r="P117">
        <v>4.992572941890986E-3</v>
      </c>
      <c r="Q117">
        <v>4.8245663508692345E-3</v>
      </c>
      <c r="R117">
        <v>4.9663202949337933E-3</v>
      </c>
      <c r="S117">
        <v>4.9820314346823323E-3</v>
      </c>
      <c r="T117">
        <v>4.9766330909499813E-3</v>
      </c>
      <c r="U117">
        <v>4.7445619567519706E-3</v>
      </c>
      <c r="V117">
        <v>3.2306252237489291E-3</v>
      </c>
      <c r="W117">
        <v>3.0171352495425487E-3</v>
      </c>
      <c r="X117">
        <v>2.9514425718891132E-3</v>
      </c>
      <c r="Y117">
        <v>2.5173141222743405E-3</v>
      </c>
      <c r="Z117">
        <v>2.3336041537105317E-3</v>
      </c>
      <c r="AA117">
        <v>2.1813820917891587E-3</v>
      </c>
      <c r="AB117">
        <v>2.0391308054907502E-3</v>
      </c>
      <c r="AC117">
        <v>1.771702547572323E-3</v>
      </c>
      <c r="AD117">
        <v>1.7437391730483471E-3</v>
      </c>
      <c r="AE117">
        <v>1.4404899172635883E-3</v>
      </c>
    </row>
    <row r="118" spans="1:31" x14ac:dyDescent="0.3">
      <c r="A118" t="s">
        <v>249</v>
      </c>
      <c r="B118" t="s">
        <v>11</v>
      </c>
      <c r="C118" t="s">
        <v>76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 t="s">
        <v>250</v>
      </c>
      <c r="B119" t="s">
        <v>3</v>
      </c>
      <c r="C119" t="s">
        <v>35</v>
      </c>
      <c r="D119">
        <v>9.129501321373884E-2</v>
      </c>
      <c r="E119">
        <v>8.8806673490291754E-2</v>
      </c>
      <c r="F119">
        <v>9.3392099577731549E-2</v>
      </c>
      <c r="G119">
        <v>9.8597453953826117E-2</v>
      </c>
      <c r="H119">
        <v>0.10625252053474304</v>
      </c>
      <c r="I119">
        <v>0.10519429335836483</v>
      </c>
      <c r="J119">
        <v>0.10574574515730693</v>
      </c>
      <c r="K119">
        <v>0.11229632346398818</v>
      </c>
      <c r="L119">
        <v>0.11280279884924393</v>
      </c>
      <c r="M119">
        <v>0.11591763305412134</v>
      </c>
      <c r="N119">
        <v>0.11265737083015186</v>
      </c>
      <c r="O119">
        <v>0.11629016179175494</v>
      </c>
      <c r="P119">
        <v>0.11958526031463285</v>
      </c>
      <c r="Q119">
        <v>0.12726908718897753</v>
      </c>
      <c r="R119">
        <v>0.12610103937224196</v>
      </c>
      <c r="S119">
        <v>0.11596139296104206</v>
      </c>
      <c r="T119">
        <v>0.12256816747096592</v>
      </c>
      <c r="U119">
        <v>0.12358924005869221</v>
      </c>
      <c r="V119">
        <v>0.12816960633510202</v>
      </c>
      <c r="W119">
        <v>0.11656357046337326</v>
      </c>
      <c r="X119">
        <v>0.13208385702992287</v>
      </c>
      <c r="Y119">
        <v>0.11459876970201896</v>
      </c>
      <c r="Z119">
        <v>0.1337699409549179</v>
      </c>
      <c r="AA119">
        <v>0.14343005863490296</v>
      </c>
      <c r="AB119">
        <v>0.12470372403611971</v>
      </c>
      <c r="AC119">
        <v>0.13538329187050721</v>
      </c>
      <c r="AD119">
        <v>0.13290436914589596</v>
      </c>
      <c r="AE119">
        <v>0.13393493125587769</v>
      </c>
    </row>
    <row r="120" spans="1:31" x14ac:dyDescent="0.3">
      <c r="A120" t="s">
        <v>497</v>
      </c>
      <c r="B120" t="s">
        <v>3</v>
      </c>
      <c r="C120" t="s">
        <v>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 t="s">
        <v>251</v>
      </c>
      <c r="B121" t="s">
        <v>3</v>
      </c>
      <c r="C121" t="s">
        <v>66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">
      <c r="A122" t="s">
        <v>252</v>
      </c>
      <c r="B122" t="s">
        <v>3</v>
      </c>
      <c r="C122" t="s">
        <v>33</v>
      </c>
      <c r="D122">
        <v>0.23462620281289023</v>
      </c>
      <c r="E122">
        <v>0.24656071221942771</v>
      </c>
      <c r="F122">
        <v>0.25669131421331348</v>
      </c>
      <c r="G122">
        <v>0.26268527652059326</v>
      </c>
      <c r="H122">
        <v>0.28766313486674783</v>
      </c>
      <c r="I122">
        <v>0.27413170954503974</v>
      </c>
      <c r="J122">
        <v>0.28567293413400457</v>
      </c>
      <c r="K122">
        <v>0.2993098261513501</v>
      </c>
      <c r="L122">
        <v>0.29037629667979709</v>
      </c>
      <c r="M122">
        <v>0.30938079288711129</v>
      </c>
      <c r="N122">
        <v>0.37742208603553551</v>
      </c>
      <c r="O122">
        <v>0.3655793250297783</v>
      </c>
      <c r="P122">
        <v>0.3942713198055362</v>
      </c>
      <c r="Q122">
        <v>0.37586313431134749</v>
      </c>
      <c r="R122">
        <v>0.40294645674683832</v>
      </c>
      <c r="S122">
        <v>0.40590637896439924</v>
      </c>
      <c r="T122">
        <v>0.42108504148259213</v>
      </c>
      <c r="U122">
        <v>0.41350083725353259</v>
      </c>
      <c r="V122">
        <v>0.40431171359647289</v>
      </c>
      <c r="W122">
        <v>0.41015533442458696</v>
      </c>
      <c r="X122">
        <v>0.39048631481144458</v>
      </c>
      <c r="Y122">
        <v>0.40292082816080527</v>
      </c>
      <c r="Z122">
        <v>0.38951560841312949</v>
      </c>
      <c r="AA122">
        <v>0.3784350850670431</v>
      </c>
      <c r="AB122">
        <v>0.35887643559952132</v>
      </c>
      <c r="AC122">
        <v>0.3602812820781634</v>
      </c>
      <c r="AD122">
        <v>0.36677973270785891</v>
      </c>
      <c r="AE122">
        <v>0.36420104750619131</v>
      </c>
    </row>
    <row r="123" spans="1:31" x14ac:dyDescent="0.3">
      <c r="A123" t="s">
        <v>253</v>
      </c>
      <c r="B123" t="s">
        <v>3</v>
      </c>
      <c r="C123" t="s">
        <v>37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1.2920692435799245E-3</v>
      </c>
      <c r="S123">
        <v>3.2278101745985993E-3</v>
      </c>
      <c r="T123">
        <v>6.5911055862253667E-3</v>
      </c>
      <c r="U123">
        <v>1.2013032549285065E-2</v>
      </c>
      <c r="V123">
        <v>1.6558953222109755E-2</v>
      </c>
      <c r="W123">
        <v>2.1979434727238543E-2</v>
      </c>
      <c r="X123">
        <v>2.8204271579236453E-2</v>
      </c>
      <c r="Y123">
        <v>3.2930624635469988E-2</v>
      </c>
      <c r="Z123">
        <v>3.6650912811299313E-2</v>
      </c>
      <c r="AA123">
        <v>4.0270038848185238E-2</v>
      </c>
      <c r="AB123">
        <v>4.8682829770391109E-2</v>
      </c>
      <c r="AC123">
        <v>5.2666772129010671E-2</v>
      </c>
      <c r="AD123">
        <v>5.9166144371738019E-2</v>
      </c>
      <c r="AE123">
        <v>6.3544339053792406E-2</v>
      </c>
    </row>
    <row r="124" spans="1:31" x14ac:dyDescent="0.3">
      <c r="A124" t="s">
        <v>254</v>
      </c>
      <c r="B124" t="s">
        <v>3</v>
      </c>
      <c r="C124" t="s">
        <v>40</v>
      </c>
      <c r="D124">
        <v>4.2258375526661946E-3</v>
      </c>
      <c r="E124">
        <v>3.72932814775385E-3</v>
      </c>
      <c r="F124">
        <v>4.339220147544824E-3</v>
      </c>
      <c r="G124">
        <v>4.3770141004007557E-3</v>
      </c>
      <c r="H124">
        <v>4.8664165835516837E-3</v>
      </c>
      <c r="I124">
        <v>5.1781607377618267E-3</v>
      </c>
      <c r="J124">
        <v>4.5976120076165004E-3</v>
      </c>
      <c r="K124">
        <v>4.8646105544667929E-3</v>
      </c>
      <c r="L124">
        <v>4.6873772768446778E-3</v>
      </c>
      <c r="M124">
        <v>4.5993125743478292E-3</v>
      </c>
      <c r="N124">
        <v>4.4786533772225084E-3</v>
      </c>
      <c r="O124">
        <v>4.1369507567240475E-3</v>
      </c>
      <c r="P124">
        <v>2.8670831471711141E-3</v>
      </c>
      <c r="Q124">
        <v>2.7712175809977025E-3</v>
      </c>
      <c r="R124">
        <v>2.6599324860697186E-3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 t="s">
        <v>255</v>
      </c>
      <c r="B125" t="s">
        <v>3</v>
      </c>
      <c r="C125" t="s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 t="s">
        <v>256</v>
      </c>
      <c r="B126" t="s">
        <v>3</v>
      </c>
      <c r="C126" t="s">
        <v>140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 t="s">
        <v>257</v>
      </c>
      <c r="B127" t="s">
        <v>3</v>
      </c>
      <c r="C127" t="s">
        <v>141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 t="s">
        <v>258</v>
      </c>
      <c r="B128" t="s">
        <v>3</v>
      </c>
      <c r="C128" t="s">
        <v>34</v>
      </c>
      <c r="D128">
        <v>0.32816301792130154</v>
      </c>
      <c r="E128">
        <v>0.30678259735415025</v>
      </c>
      <c r="F128">
        <v>0.30204094207040638</v>
      </c>
      <c r="G128">
        <v>0.29195240467707917</v>
      </c>
      <c r="H128">
        <v>0.28355479456947741</v>
      </c>
      <c r="I128">
        <v>0.29182394905117132</v>
      </c>
      <c r="J128">
        <v>0.2826407636313199</v>
      </c>
      <c r="K128">
        <v>0.28130863480532831</v>
      </c>
      <c r="L128">
        <v>0.3001451822021638</v>
      </c>
      <c r="M128">
        <v>0.29508590735022544</v>
      </c>
      <c r="N128">
        <v>0.25872929086195262</v>
      </c>
      <c r="O128">
        <v>0.27793828591036218</v>
      </c>
      <c r="P128">
        <v>0.25529213672035289</v>
      </c>
      <c r="Q128">
        <v>0.25945381254848238</v>
      </c>
      <c r="R128">
        <v>0.24307254435293685</v>
      </c>
      <c r="S128">
        <v>0.25080021150061355</v>
      </c>
      <c r="T128">
        <v>0.23629711071211065</v>
      </c>
      <c r="U128">
        <v>0.22112586430997733</v>
      </c>
      <c r="V128">
        <v>0.23097350057835669</v>
      </c>
      <c r="W128">
        <v>0.22455879058599448</v>
      </c>
      <c r="X128">
        <v>0.20032857730987932</v>
      </c>
      <c r="Y128">
        <v>0.20151716252426788</v>
      </c>
      <c r="Z128">
        <v>0.18837517818180843</v>
      </c>
      <c r="AA128">
        <v>0.17863955110549556</v>
      </c>
      <c r="AB128">
        <v>0.19023758925646733</v>
      </c>
      <c r="AC128">
        <v>0.17822956658873382</v>
      </c>
      <c r="AD128">
        <v>0.16246028337517182</v>
      </c>
      <c r="AE128">
        <v>0.16490153407163891</v>
      </c>
    </row>
    <row r="129" spans="1:31" x14ac:dyDescent="0.3">
      <c r="A129" t="s">
        <v>259</v>
      </c>
      <c r="B129" t="s">
        <v>3</v>
      </c>
      <c r="C129" t="s">
        <v>75</v>
      </c>
      <c r="D129">
        <v>0.30362233055224952</v>
      </c>
      <c r="E129">
        <v>0.31826101415921482</v>
      </c>
      <c r="F129">
        <v>0.31404354859374428</v>
      </c>
      <c r="G129">
        <v>0.31433605666608821</v>
      </c>
      <c r="H129">
        <v>0.2935597013700692</v>
      </c>
      <c r="I129">
        <v>0.30119069012197225</v>
      </c>
      <c r="J129">
        <v>0.29939626059556734</v>
      </c>
      <c r="K129">
        <v>0.28150787644691755</v>
      </c>
      <c r="L129">
        <v>0.27419495337104993</v>
      </c>
      <c r="M129">
        <v>0.25815771722008451</v>
      </c>
      <c r="N129">
        <v>0.233254848108393</v>
      </c>
      <c r="O129">
        <v>0.22376205667739987</v>
      </c>
      <c r="P129">
        <v>0.21902206850001621</v>
      </c>
      <c r="Q129">
        <v>0.22622019969922183</v>
      </c>
      <c r="R129">
        <v>0.21618872293529212</v>
      </c>
      <c r="S129">
        <v>0.21695438971844874</v>
      </c>
      <c r="T129">
        <v>0.20631057607701173</v>
      </c>
      <c r="U129">
        <v>0.22192258324464773</v>
      </c>
      <c r="V129">
        <v>0.21223753272190166</v>
      </c>
      <c r="W129">
        <v>0.22003580480427545</v>
      </c>
      <c r="X129">
        <v>0.24159132792931795</v>
      </c>
      <c r="Y129">
        <v>0.24637201539908588</v>
      </c>
      <c r="Z129">
        <v>0.25008078052337368</v>
      </c>
      <c r="AA129">
        <v>0.25764691991891786</v>
      </c>
      <c r="AB129">
        <v>0.27598824205284078</v>
      </c>
      <c r="AC129">
        <v>0.2719839813320486</v>
      </c>
      <c r="AD129">
        <v>0.27725870941670666</v>
      </c>
      <c r="AE129">
        <v>0.27205855291099107</v>
      </c>
    </row>
    <row r="130" spans="1:31" x14ac:dyDescent="0.3">
      <c r="A130" t="s">
        <v>260</v>
      </c>
      <c r="B130" t="s">
        <v>3</v>
      </c>
      <c r="C130" t="s">
        <v>39</v>
      </c>
      <c r="D130">
        <v>3.8067597947153697E-2</v>
      </c>
      <c r="E130">
        <v>3.5859674629161634E-2</v>
      </c>
      <c r="F130">
        <v>2.9492875397259477E-2</v>
      </c>
      <c r="G130">
        <v>2.8051794082012537E-2</v>
      </c>
      <c r="H130">
        <v>2.4103432075410818E-2</v>
      </c>
      <c r="I130">
        <v>2.2481197185690232E-2</v>
      </c>
      <c r="J130">
        <v>2.1946684474184484E-2</v>
      </c>
      <c r="K130">
        <v>2.0712728577949206E-2</v>
      </c>
      <c r="L130">
        <v>1.7793391620900566E-2</v>
      </c>
      <c r="M130">
        <v>1.6858636914109593E-2</v>
      </c>
      <c r="N130">
        <v>1.345775078674458E-2</v>
      </c>
      <c r="O130">
        <v>1.2293219833980676E-2</v>
      </c>
      <c r="P130">
        <v>8.9621315122908555E-3</v>
      </c>
      <c r="Q130">
        <v>8.4225486709731227E-3</v>
      </c>
      <c r="R130">
        <v>7.739234863041157E-3</v>
      </c>
      <c r="S130">
        <v>7.1498166808980201E-3</v>
      </c>
      <c r="T130">
        <v>7.1479986710943199E-3</v>
      </c>
      <c r="U130">
        <v>7.8484425838650038E-3</v>
      </c>
      <c r="V130">
        <v>7.7486935460568838E-3</v>
      </c>
      <c r="W130">
        <v>6.7070649945313292E-3</v>
      </c>
      <c r="X130">
        <v>7.3056513401986789E-3</v>
      </c>
      <c r="Y130">
        <v>1.6605995783519889E-3</v>
      </c>
      <c r="Z130">
        <v>1.6075791154712366E-3</v>
      </c>
      <c r="AA130">
        <v>1.5783464254552151E-3</v>
      </c>
      <c r="AB130">
        <v>1.5111792846595514E-3</v>
      </c>
      <c r="AC130">
        <v>1.4551060015364225E-3</v>
      </c>
      <c r="AD130">
        <v>1.4307609826286587E-3</v>
      </c>
      <c r="AE130">
        <v>1.3595952015085977E-3</v>
      </c>
    </row>
    <row r="131" spans="1:31" x14ac:dyDescent="0.3">
      <c r="A131" t="s">
        <v>261</v>
      </c>
      <c r="B131" t="s">
        <v>3</v>
      </c>
      <c r="C131" t="s">
        <v>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 t="s">
        <v>262</v>
      </c>
      <c r="B132" t="s">
        <v>2</v>
      </c>
      <c r="C132" t="s">
        <v>35</v>
      </c>
      <c r="D132">
        <v>6.3837486798437162E-2</v>
      </c>
      <c r="E132">
        <v>5.4222048407699078E-2</v>
      </c>
      <c r="F132">
        <v>5.7748136313636143E-2</v>
      </c>
      <c r="G132">
        <v>5.4934972732258232E-2</v>
      </c>
      <c r="H132">
        <v>5.683133226274828E-2</v>
      </c>
      <c r="I132">
        <v>5.6044502717635086E-2</v>
      </c>
      <c r="J132">
        <v>5.3685751865036754E-2</v>
      </c>
      <c r="K132">
        <v>5.2567047093004485E-2</v>
      </c>
      <c r="L132">
        <v>5.3683227868496212E-2</v>
      </c>
      <c r="M132">
        <v>5.8759977817150644E-2</v>
      </c>
      <c r="N132">
        <v>5.7932403886175071E-2</v>
      </c>
      <c r="O132">
        <v>5.7241844283449451E-2</v>
      </c>
      <c r="P132">
        <v>6.1861497375906731E-2</v>
      </c>
      <c r="Q132">
        <v>6.3166505865753023E-2</v>
      </c>
      <c r="R132">
        <v>6.9843074737153579E-2</v>
      </c>
      <c r="S132">
        <v>6.998125124563373E-2</v>
      </c>
      <c r="T132">
        <v>6.6433728595857833E-2</v>
      </c>
      <c r="U132">
        <v>7.6101833564014343E-2</v>
      </c>
      <c r="V132">
        <v>6.309773746173071E-2</v>
      </c>
      <c r="W132">
        <v>6.4391317105935555E-2</v>
      </c>
      <c r="X132">
        <v>6.5971052153321733E-2</v>
      </c>
      <c r="Y132">
        <v>7.0442582780725321E-2</v>
      </c>
      <c r="Z132">
        <v>6.9397004424883613E-2</v>
      </c>
      <c r="AA132">
        <v>6.9982176422740641E-2</v>
      </c>
      <c r="AB132">
        <v>7.0557766605204339E-2</v>
      </c>
      <c r="AC132">
        <v>7.0399924628812255E-2</v>
      </c>
      <c r="AD132">
        <v>6.5769052394608854E-2</v>
      </c>
      <c r="AE132">
        <v>6.5845435492815643E-2</v>
      </c>
    </row>
    <row r="133" spans="1:31" x14ac:dyDescent="0.3">
      <c r="A133" t="s">
        <v>498</v>
      </c>
      <c r="B133" t="s">
        <v>2</v>
      </c>
      <c r="C133" t="s">
        <v>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 t="s">
        <v>263</v>
      </c>
      <c r="B134" t="s">
        <v>2</v>
      </c>
      <c r="C134" t="s">
        <v>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3.7890004543153387E-3</v>
      </c>
    </row>
    <row r="135" spans="1:31" x14ac:dyDescent="0.3">
      <c r="A135" t="s">
        <v>264</v>
      </c>
      <c r="B135" t="s">
        <v>2</v>
      </c>
      <c r="C135" t="s">
        <v>33</v>
      </c>
      <c r="D135">
        <v>0.28743519862535311</v>
      </c>
      <c r="E135">
        <v>0.32202149277296005</v>
      </c>
      <c r="F135">
        <v>0.34628355232316915</v>
      </c>
      <c r="G135">
        <v>0.36215815552569031</v>
      </c>
      <c r="H135">
        <v>0.37292521328706796</v>
      </c>
      <c r="I135">
        <v>0.40040776629592029</v>
      </c>
      <c r="J135">
        <v>0.42849078314393668</v>
      </c>
      <c r="K135">
        <v>0.39515685291494618</v>
      </c>
      <c r="L135">
        <v>0.40728638502094977</v>
      </c>
      <c r="M135">
        <v>0.43529797854172736</v>
      </c>
      <c r="N135">
        <v>0.44506004403611082</v>
      </c>
      <c r="O135">
        <v>0.43380661556958144</v>
      </c>
      <c r="P135">
        <v>0.45491171603197239</v>
      </c>
      <c r="Q135">
        <v>0.45538518589067289</v>
      </c>
      <c r="R135">
        <v>0.46618348117828667</v>
      </c>
      <c r="S135">
        <v>0.45898453745571932</v>
      </c>
      <c r="T135">
        <v>0.44010609928343286</v>
      </c>
      <c r="U135">
        <v>0.49623214359732959</v>
      </c>
      <c r="V135">
        <v>0.45837156249683608</v>
      </c>
      <c r="W135">
        <v>0.47157852710435078</v>
      </c>
      <c r="X135">
        <v>0.47956463460717341</v>
      </c>
      <c r="Y135">
        <v>0.46316950507169519</v>
      </c>
      <c r="Z135">
        <v>0.47641772063598348</v>
      </c>
      <c r="AA135">
        <v>0.4741913858103588</v>
      </c>
      <c r="AB135">
        <v>0.45410239072104097</v>
      </c>
      <c r="AC135">
        <v>0.47417776876791218</v>
      </c>
      <c r="AD135">
        <v>0.50220983987211187</v>
      </c>
      <c r="AE135">
        <v>0.48548963422890229</v>
      </c>
    </row>
    <row r="136" spans="1:31" x14ac:dyDescent="0.3">
      <c r="A136" t="s">
        <v>265</v>
      </c>
      <c r="B136" t="s">
        <v>2</v>
      </c>
      <c r="C136" t="s">
        <v>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1.9450163198888457E-2</v>
      </c>
    </row>
    <row r="137" spans="1:31" x14ac:dyDescent="0.3">
      <c r="A137" t="s">
        <v>266</v>
      </c>
      <c r="B137" t="s">
        <v>2</v>
      </c>
      <c r="C137" t="s">
        <v>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3.4963061287932761E-5</v>
      </c>
      <c r="R137">
        <v>9.0021767579889038E-5</v>
      </c>
      <c r="S137">
        <v>1.7164734190430029E-4</v>
      </c>
      <c r="T137">
        <v>1.0290112528037107E-4</v>
      </c>
      <c r="U137">
        <v>1.2296193473152983E-4</v>
      </c>
      <c r="V137">
        <v>1.4896769425146286E-4</v>
      </c>
      <c r="W137">
        <v>2.2280640899947817E-4</v>
      </c>
      <c r="X137">
        <v>3.5517888750640809E-4</v>
      </c>
      <c r="Y137">
        <v>4.8188050094900213E-4</v>
      </c>
      <c r="Z137">
        <v>5.9425887258991402E-4</v>
      </c>
      <c r="AA137">
        <v>5.7618641357591767E-4</v>
      </c>
      <c r="AB137">
        <v>6.6517849470142923E-4</v>
      </c>
      <c r="AC137">
        <v>7.1883532652766734E-4</v>
      </c>
      <c r="AD137">
        <v>9.2307088565720362E-4</v>
      </c>
      <c r="AE137">
        <v>8.1667871281485103E-4</v>
      </c>
    </row>
    <row r="138" spans="1:31" x14ac:dyDescent="0.3">
      <c r="A138" t="s">
        <v>267</v>
      </c>
      <c r="B138" t="s">
        <v>2</v>
      </c>
      <c r="C138" t="s">
        <v>38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 t="s">
        <v>268</v>
      </c>
      <c r="B139" t="s">
        <v>2</v>
      </c>
      <c r="C139" t="s">
        <v>140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2.2009934969423503E-5</v>
      </c>
    </row>
    <row r="140" spans="1:31" x14ac:dyDescent="0.3">
      <c r="A140" t="s">
        <v>269</v>
      </c>
      <c r="B140" t="s">
        <v>2</v>
      </c>
      <c r="C140" t="s">
        <v>141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 t="s">
        <v>270</v>
      </c>
      <c r="B141" t="s">
        <v>2</v>
      </c>
      <c r="C141" t="s">
        <v>34</v>
      </c>
      <c r="D141">
        <v>0.38639745332050851</v>
      </c>
      <c r="E141">
        <v>0.44219084343975268</v>
      </c>
      <c r="F141">
        <v>0.46025957255293037</v>
      </c>
      <c r="G141">
        <v>0.45918479459184258</v>
      </c>
      <c r="H141">
        <v>0.45021313521237283</v>
      </c>
      <c r="I141">
        <v>0.44599284445639598</v>
      </c>
      <c r="J141">
        <v>0.42749603260779706</v>
      </c>
      <c r="K141">
        <v>0.44402154316909537</v>
      </c>
      <c r="L141">
        <v>0.43746598231614126</v>
      </c>
      <c r="M141">
        <v>0.40122442149333026</v>
      </c>
      <c r="N141">
        <v>0.38928376140829796</v>
      </c>
      <c r="O141">
        <v>0.40986883463707746</v>
      </c>
      <c r="P141">
        <v>0.38154009198914951</v>
      </c>
      <c r="Q141">
        <v>0.37087008167672314</v>
      </c>
      <c r="R141">
        <v>0.35291706916263521</v>
      </c>
      <c r="S141">
        <v>0.35627688475642738</v>
      </c>
      <c r="T141">
        <v>0.37297070252587089</v>
      </c>
      <c r="U141">
        <v>0.28030032876855715</v>
      </c>
      <c r="V141">
        <v>0.34865564061346899</v>
      </c>
      <c r="W141">
        <v>0.31734314744777398</v>
      </c>
      <c r="X141">
        <v>0.2950134994388211</v>
      </c>
      <c r="Y141">
        <v>0.29903642265558988</v>
      </c>
      <c r="Z141">
        <v>0.29749854992695529</v>
      </c>
      <c r="AA141">
        <v>0.30620484909877804</v>
      </c>
      <c r="AB141">
        <v>0.31975165263961025</v>
      </c>
      <c r="AC141">
        <v>0.29351117979361535</v>
      </c>
      <c r="AD141">
        <v>0.26759438226391624</v>
      </c>
      <c r="AE141">
        <v>0.26686404583203699</v>
      </c>
    </row>
    <row r="142" spans="1:31" x14ac:dyDescent="0.3">
      <c r="A142" t="s">
        <v>271</v>
      </c>
      <c r="B142" t="s">
        <v>2</v>
      </c>
      <c r="C142" t="s">
        <v>75</v>
      </c>
      <c r="D142">
        <v>5.0286649455686387E-2</v>
      </c>
      <c r="E142">
        <v>4.8097567672433131E-2</v>
      </c>
      <c r="F142">
        <v>5.0954657082158482E-2</v>
      </c>
      <c r="G142">
        <v>4.7207697901387242E-2</v>
      </c>
      <c r="H142">
        <v>4.9449086541197333E-2</v>
      </c>
      <c r="I142">
        <v>4.7751030184086309E-2</v>
      </c>
      <c r="J142">
        <v>4.3363069049658864E-2</v>
      </c>
      <c r="K142">
        <v>7.3133102427171928E-2</v>
      </c>
      <c r="L142">
        <v>7.7731004790056457E-2</v>
      </c>
      <c r="M142">
        <v>8.3008541723342003E-2</v>
      </c>
      <c r="N142">
        <v>8.8541285330131211E-2</v>
      </c>
      <c r="O142">
        <v>8.1973834448110891E-2</v>
      </c>
      <c r="P142">
        <v>8.6930040362989361E-2</v>
      </c>
      <c r="Q142">
        <v>9.5569827575745767E-2</v>
      </c>
      <c r="R142">
        <v>9.8197251880237466E-2</v>
      </c>
      <c r="S142">
        <v>0.10149584007814785</v>
      </c>
      <c r="T142">
        <v>0.10590515998999095</v>
      </c>
      <c r="U142">
        <v>0.12828375866336519</v>
      </c>
      <c r="V142">
        <v>0.11487261543645784</v>
      </c>
      <c r="W142">
        <v>0.131329392591782</v>
      </c>
      <c r="X142">
        <v>0.13732855921265472</v>
      </c>
      <c r="Y142">
        <v>0.1444806185875552</v>
      </c>
      <c r="Z142">
        <v>0.13823807426861306</v>
      </c>
      <c r="AA142">
        <v>0.13326505267990063</v>
      </c>
      <c r="AB142">
        <v>0.13928550232032563</v>
      </c>
      <c r="AC142">
        <v>0.1453760959864098</v>
      </c>
      <c r="AD142">
        <v>0.15061485460392313</v>
      </c>
      <c r="AE142">
        <v>0.14535433460582414</v>
      </c>
    </row>
    <row r="143" spans="1:31" x14ac:dyDescent="0.3">
      <c r="A143" t="s">
        <v>272</v>
      </c>
      <c r="B143" t="s">
        <v>2</v>
      </c>
      <c r="C143" t="s">
        <v>39</v>
      </c>
      <c r="D143">
        <v>0.2120432118000149</v>
      </c>
      <c r="E143">
        <v>0.13346804770715512</v>
      </c>
      <c r="F143">
        <v>8.4754081728105862E-2</v>
      </c>
      <c r="G143">
        <v>7.6514379248821596E-2</v>
      </c>
      <c r="H143">
        <v>7.0581232696613511E-2</v>
      </c>
      <c r="I143">
        <v>4.9803856345962301E-2</v>
      </c>
      <c r="J143">
        <v>4.696436333357068E-2</v>
      </c>
      <c r="K143">
        <v>3.5121454395782285E-2</v>
      </c>
      <c r="L143">
        <v>2.383340000435644E-2</v>
      </c>
      <c r="M143">
        <v>2.170908042444971E-2</v>
      </c>
      <c r="N143">
        <v>1.9182505339284936E-2</v>
      </c>
      <c r="O143">
        <v>1.7108871061780797E-2</v>
      </c>
      <c r="P143">
        <v>1.475665423998207E-2</v>
      </c>
      <c r="Q143">
        <v>1.4973435929817395E-2</v>
      </c>
      <c r="R143">
        <v>1.2769101274107176E-2</v>
      </c>
      <c r="S143">
        <v>1.3089839122167461E-2</v>
      </c>
      <c r="T143">
        <v>1.4481408479567019E-2</v>
      </c>
      <c r="U143">
        <v>1.8958973472002382E-2</v>
      </c>
      <c r="V143">
        <v>1.4853476297254914E-2</v>
      </c>
      <c r="W143">
        <v>1.5134809341158208E-2</v>
      </c>
      <c r="X143">
        <v>2.1767075700522692E-2</v>
      </c>
      <c r="Y143">
        <v>2.2388990403485558E-2</v>
      </c>
      <c r="Z143">
        <v>1.7854391870974779E-2</v>
      </c>
      <c r="AA143">
        <v>1.5780349574646087E-2</v>
      </c>
      <c r="AB143">
        <v>1.5637509219117305E-2</v>
      </c>
      <c r="AC143">
        <v>1.5816195496722744E-2</v>
      </c>
      <c r="AD143">
        <v>1.2888799979782824E-2</v>
      </c>
      <c r="AE143">
        <v>1.2368697539432828E-2</v>
      </c>
    </row>
    <row r="144" spans="1:31" x14ac:dyDescent="0.3">
      <c r="A144" t="s">
        <v>273</v>
      </c>
      <c r="B144" t="s">
        <v>2</v>
      </c>
      <c r="C144" t="s">
        <v>76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 t="s">
        <v>274</v>
      </c>
      <c r="B145" t="s">
        <v>16</v>
      </c>
      <c r="C145" t="s">
        <v>35</v>
      </c>
      <c r="D145">
        <v>1.4369154632389096E-2</v>
      </c>
      <c r="E145">
        <v>1.5787749601067429E-2</v>
      </c>
      <c r="F145">
        <v>1.700065141629439E-2</v>
      </c>
      <c r="G145">
        <v>1.683298211836607E-2</v>
      </c>
      <c r="H145">
        <v>1.7402056089739833E-2</v>
      </c>
      <c r="I145">
        <v>1.7684319341026416E-2</v>
      </c>
      <c r="J145">
        <v>1.5052079411527286E-2</v>
      </c>
      <c r="K145">
        <v>1.4744099988912338E-2</v>
      </c>
      <c r="L145">
        <v>1.4558768283717076E-2</v>
      </c>
      <c r="M145">
        <v>1.5549213438344853E-2</v>
      </c>
      <c r="N145">
        <v>1.5344283797593382E-2</v>
      </c>
      <c r="O145">
        <v>1.5074922934959467E-2</v>
      </c>
      <c r="P145">
        <v>2.104337507355758E-2</v>
      </c>
      <c r="Q145">
        <v>2.3859177129229914E-2</v>
      </c>
      <c r="R145">
        <v>2.4021800415227928E-2</v>
      </c>
      <c r="S145">
        <v>2.1563964364269179E-2</v>
      </c>
      <c r="T145">
        <v>2.8074848254780013E-2</v>
      </c>
      <c r="U145">
        <v>3.397460856347731E-2</v>
      </c>
      <c r="V145">
        <v>3.4975705090032845E-2</v>
      </c>
      <c r="W145">
        <v>3.8228329923405788E-2</v>
      </c>
      <c r="X145">
        <v>4.0438159979748492E-2</v>
      </c>
      <c r="Y145">
        <v>3.1595793686377605E-2</v>
      </c>
      <c r="Z145">
        <v>4.8798099743336737E-2</v>
      </c>
      <c r="AA145">
        <v>4.6061151865040444E-2</v>
      </c>
      <c r="AB145">
        <v>4.5101638474458174E-2</v>
      </c>
      <c r="AC145">
        <v>5.3697541707771704E-2</v>
      </c>
      <c r="AD145">
        <v>6.9075678900978432E-2</v>
      </c>
      <c r="AE145">
        <v>6.6282911359724847E-2</v>
      </c>
    </row>
    <row r="146" spans="1:31" x14ac:dyDescent="0.3">
      <c r="A146" t="s">
        <v>499</v>
      </c>
      <c r="B146" t="s">
        <v>16</v>
      </c>
      <c r="C146" t="s">
        <v>36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 t="s">
        <v>275</v>
      </c>
      <c r="B147" t="s">
        <v>16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">
      <c r="A148" t="s">
        <v>276</v>
      </c>
      <c r="B148" t="s">
        <v>16</v>
      </c>
      <c r="C148" t="s">
        <v>33</v>
      </c>
      <c r="D148">
        <v>3.3186438376210333E-3</v>
      </c>
      <c r="E148">
        <v>3.1381848029358784E-3</v>
      </c>
      <c r="F148">
        <v>3.3949385018358798E-3</v>
      </c>
      <c r="G148">
        <v>3.2187996715952725E-3</v>
      </c>
      <c r="H148">
        <v>2.9213889764526206E-3</v>
      </c>
      <c r="I148">
        <v>2.7541661067603351E-3</v>
      </c>
      <c r="J148">
        <v>2.156469744447889E-3</v>
      </c>
      <c r="K148">
        <v>2.0855185887592629E-3</v>
      </c>
      <c r="L148">
        <v>1.6556019301547282E-3</v>
      </c>
      <c r="M148">
        <v>1.5587797131155318E-3</v>
      </c>
      <c r="N148">
        <v>1.2781901407392395E-3</v>
      </c>
      <c r="O148">
        <v>1.2961435991716377E-3</v>
      </c>
      <c r="P148">
        <v>2.0360478358237345E-3</v>
      </c>
      <c r="Q148">
        <v>3.9297598873154838E-3</v>
      </c>
      <c r="R148">
        <v>7.4229012748792348E-3</v>
      </c>
      <c r="S148">
        <v>1.5235211463188094E-2</v>
      </c>
      <c r="T148">
        <v>2.9250142345851837E-2</v>
      </c>
      <c r="U148">
        <v>3.8721004098393678E-2</v>
      </c>
      <c r="V148">
        <v>4.7577326486928119E-2</v>
      </c>
      <c r="W148">
        <v>6.4152569926061345E-2</v>
      </c>
      <c r="X148">
        <v>6.6069182010918798E-2</v>
      </c>
      <c r="Y148">
        <v>7.301895878861038E-2</v>
      </c>
      <c r="Z148">
        <v>7.1851124988653703E-2</v>
      </c>
      <c r="AA148">
        <v>7.5505780961481583E-2</v>
      </c>
      <c r="AB148">
        <v>7.4799488610897316E-2</v>
      </c>
      <c r="AC148">
        <v>9.7390726749575093E-2</v>
      </c>
      <c r="AD148">
        <v>0.10259588424210786</v>
      </c>
      <c r="AE148">
        <v>0.10915930970377019</v>
      </c>
    </row>
    <row r="149" spans="1:31" x14ac:dyDescent="0.3">
      <c r="A149" t="s">
        <v>277</v>
      </c>
      <c r="B149" t="s">
        <v>16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1.8807602209518832E-2</v>
      </c>
    </row>
    <row r="150" spans="1:31" x14ac:dyDescent="0.3">
      <c r="A150" t="s">
        <v>278</v>
      </c>
      <c r="B150" t="s">
        <v>16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4.4952522220606682E-5</v>
      </c>
      <c r="S150">
        <v>5.0272578045402203E-5</v>
      </c>
      <c r="T150">
        <v>5.1298118962514856E-5</v>
      </c>
      <c r="U150">
        <v>5.423900194753593E-5</v>
      </c>
      <c r="V150">
        <v>5.7790890597611779E-5</v>
      </c>
      <c r="W150">
        <v>6.6347382375887715E-5</v>
      </c>
      <c r="X150">
        <v>7.2229723393753796E-5</v>
      </c>
      <c r="Y150">
        <v>5.4235191139743673E-5</v>
      </c>
      <c r="Z150">
        <v>6.2738893953690947E-5</v>
      </c>
      <c r="AA150">
        <v>7.9975876830969396E-5</v>
      </c>
      <c r="AB150">
        <v>6.6361995820985633E-5</v>
      </c>
      <c r="AC150">
        <v>4.9621554848012483E-5</v>
      </c>
      <c r="AD150">
        <v>0</v>
      </c>
      <c r="AE150">
        <v>0</v>
      </c>
    </row>
    <row r="151" spans="1:31" x14ac:dyDescent="0.3">
      <c r="A151" t="s">
        <v>279</v>
      </c>
      <c r="B151" t="s">
        <v>16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t="s">
        <v>280</v>
      </c>
      <c r="B152" t="s">
        <v>16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 t="s">
        <v>281</v>
      </c>
      <c r="B153" t="s">
        <v>16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282</v>
      </c>
      <c r="B154" t="s">
        <v>16</v>
      </c>
      <c r="C154" t="s">
        <v>34</v>
      </c>
      <c r="D154">
        <v>0.63878665317146244</v>
      </c>
      <c r="E154">
        <v>0.63505613157095719</v>
      </c>
      <c r="F154">
        <v>0.62882746316227156</v>
      </c>
      <c r="G154">
        <v>0.62832232421993761</v>
      </c>
      <c r="H154">
        <v>0.63077060190158574</v>
      </c>
      <c r="I154">
        <v>0.64404974510787993</v>
      </c>
      <c r="J154">
        <v>0.71370954720444002</v>
      </c>
      <c r="K154">
        <v>0.722106352620694</v>
      </c>
      <c r="L154">
        <v>0.73467864055051157</v>
      </c>
      <c r="M154">
        <v>0.73431378504426659</v>
      </c>
      <c r="N154">
        <v>0.74995634098322517</v>
      </c>
      <c r="O154">
        <v>0.76397021996212877</v>
      </c>
      <c r="P154">
        <v>0.76873815458228678</v>
      </c>
      <c r="Q154">
        <v>0.7924921281151891</v>
      </c>
      <c r="R154">
        <v>0.78176510336891458</v>
      </c>
      <c r="S154">
        <v>0.78067996739708267</v>
      </c>
      <c r="T154">
        <v>0.75748868735284947</v>
      </c>
      <c r="U154">
        <v>0.71617295387147106</v>
      </c>
      <c r="V154">
        <v>0.73425661721376734</v>
      </c>
      <c r="W154">
        <v>0.71358530239154827</v>
      </c>
      <c r="X154">
        <v>0.68608109178073395</v>
      </c>
      <c r="Y154">
        <v>0.6887034973605739</v>
      </c>
      <c r="Z154">
        <v>0.5898305969096449</v>
      </c>
      <c r="AA154">
        <v>0.46981176496758492</v>
      </c>
      <c r="AB154">
        <v>0.48655042719854574</v>
      </c>
      <c r="AC154">
        <v>0.53620322407106036</v>
      </c>
      <c r="AD154">
        <v>0.51960134574616357</v>
      </c>
      <c r="AE154">
        <v>0.49748020875717308</v>
      </c>
    </row>
    <row r="155" spans="1:31" x14ac:dyDescent="0.3">
      <c r="A155" t="s">
        <v>283</v>
      </c>
      <c r="B155" t="s">
        <v>16</v>
      </c>
      <c r="C155" t="s">
        <v>75</v>
      </c>
      <c r="D155">
        <v>0.33365283605054047</v>
      </c>
      <c r="E155">
        <v>0.33218117722541796</v>
      </c>
      <c r="F155">
        <v>0.33754423775992543</v>
      </c>
      <c r="G155">
        <v>0.33839249170980384</v>
      </c>
      <c r="H155">
        <v>0.33540020082973482</v>
      </c>
      <c r="I155">
        <v>0.32378063668261842</v>
      </c>
      <c r="J155">
        <v>0.25883109199048521</v>
      </c>
      <c r="K155">
        <v>0.25006571909493813</v>
      </c>
      <c r="L155">
        <v>0.24018155083736342</v>
      </c>
      <c r="M155">
        <v>0.24296966694110445</v>
      </c>
      <c r="N155">
        <v>0.22756560345748347</v>
      </c>
      <c r="O155">
        <v>0.2144674677223869</v>
      </c>
      <c r="P155">
        <v>0.20637086963250945</v>
      </c>
      <c r="Q155">
        <v>0.17827268700841786</v>
      </c>
      <c r="R155">
        <v>0.1853354813746724</v>
      </c>
      <c r="S155">
        <v>0.18122908681888836</v>
      </c>
      <c r="T155">
        <v>0.1847693805395596</v>
      </c>
      <c r="U155">
        <v>0.21058440554872618</v>
      </c>
      <c r="V155">
        <v>0.18137742860391334</v>
      </c>
      <c r="W155">
        <v>0.18270810420240274</v>
      </c>
      <c r="X155">
        <v>0.20670323059060969</v>
      </c>
      <c r="Y155">
        <v>0.20599202107747747</v>
      </c>
      <c r="Z155">
        <v>0.28939450292317664</v>
      </c>
      <c r="AA155">
        <v>0.40829765657595779</v>
      </c>
      <c r="AB155">
        <v>0.39267976766857005</v>
      </c>
      <c r="AC155">
        <v>0.31169014027037073</v>
      </c>
      <c r="AD155">
        <v>0.30827066220991722</v>
      </c>
      <c r="AE155">
        <v>0.30725622323255741</v>
      </c>
    </row>
    <row r="156" spans="1:31" x14ac:dyDescent="0.3">
      <c r="A156" t="s">
        <v>284</v>
      </c>
      <c r="B156" t="s">
        <v>16</v>
      </c>
      <c r="C156" t="s">
        <v>39</v>
      </c>
      <c r="D156">
        <v>9.8727123079869611E-3</v>
      </c>
      <c r="E156">
        <v>1.3836756799621618E-2</v>
      </c>
      <c r="F156">
        <v>1.3232709159672684E-2</v>
      </c>
      <c r="G156">
        <v>1.3233402280297287E-2</v>
      </c>
      <c r="H156">
        <v>1.3505752202486883E-2</v>
      </c>
      <c r="I156">
        <v>1.173113276171492E-2</v>
      </c>
      <c r="J156">
        <v>1.0250811649099606E-2</v>
      </c>
      <c r="K156">
        <v>1.0998309706696262E-2</v>
      </c>
      <c r="L156">
        <v>8.9254383982532142E-3</v>
      </c>
      <c r="M156">
        <v>5.6085548631685722E-3</v>
      </c>
      <c r="N156">
        <v>5.8555816209587257E-3</v>
      </c>
      <c r="O156">
        <v>5.191245781353257E-3</v>
      </c>
      <c r="P156">
        <v>1.8115528758224017E-3</v>
      </c>
      <c r="Q156">
        <v>1.4462478598476569E-3</v>
      </c>
      <c r="R156">
        <v>1.4097610440851373E-3</v>
      </c>
      <c r="S156">
        <v>1.2414973785262625E-3</v>
      </c>
      <c r="T156">
        <v>3.6564338799653933E-4</v>
      </c>
      <c r="U156">
        <v>4.9278891598418333E-4</v>
      </c>
      <c r="V156">
        <v>1.7551317147608623E-3</v>
      </c>
      <c r="W156">
        <v>1.2593461742058689E-3</v>
      </c>
      <c r="X156">
        <v>6.3610591459526159E-4</v>
      </c>
      <c r="Y156">
        <v>6.35493895821047E-4</v>
      </c>
      <c r="Z156">
        <v>6.2936541234373151E-5</v>
      </c>
      <c r="AA156">
        <v>2.4366975310407529E-4</v>
      </c>
      <c r="AB156">
        <v>8.0231605170756788E-4</v>
      </c>
      <c r="AC156">
        <v>9.6874564637404936E-4</v>
      </c>
      <c r="AD156">
        <v>4.5642890083279783E-4</v>
      </c>
      <c r="AE156">
        <v>1.0137447372556166E-3</v>
      </c>
    </row>
    <row r="157" spans="1:31" x14ac:dyDescent="0.3">
      <c r="A157" t="s">
        <v>285</v>
      </c>
      <c r="B157" t="s">
        <v>16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 t="s">
        <v>286</v>
      </c>
      <c r="B158" t="s">
        <v>15</v>
      </c>
      <c r="C158" t="s">
        <v>35</v>
      </c>
      <c r="D158">
        <v>6.6803992046690644E-2</v>
      </c>
      <c r="E158">
        <v>6.9309630237689129E-2</v>
      </c>
      <c r="F158">
        <v>8.4216024150517169E-2</v>
      </c>
      <c r="G158">
        <v>7.8683229516706213E-2</v>
      </c>
      <c r="H158">
        <v>8.0629630328677107E-2</v>
      </c>
      <c r="I158">
        <v>8.4693635782511795E-2</v>
      </c>
      <c r="J158">
        <v>8.829144809794702E-2</v>
      </c>
      <c r="K158">
        <v>9.2409948128334252E-2</v>
      </c>
      <c r="L158">
        <v>9.9948351197516272E-2</v>
      </c>
      <c r="M158">
        <v>9.5246916701304571E-2</v>
      </c>
      <c r="N158">
        <v>9.7043233618113289E-2</v>
      </c>
      <c r="O158">
        <v>9.0774220296611585E-2</v>
      </c>
      <c r="P158">
        <v>9.4053695634111575E-2</v>
      </c>
      <c r="Q158">
        <v>9.3306168112030921E-2</v>
      </c>
      <c r="R158">
        <v>9.6182500814742972E-2</v>
      </c>
      <c r="S158">
        <v>8.2853389132867536E-2</v>
      </c>
      <c r="T158">
        <v>9.0345124545254923E-2</v>
      </c>
      <c r="U158">
        <v>8.574060350998633E-2</v>
      </c>
      <c r="V158">
        <v>8.8719631870356919E-2</v>
      </c>
      <c r="W158">
        <v>7.6486261024096988E-2</v>
      </c>
      <c r="X158">
        <v>5.0765578781600873E-2</v>
      </c>
      <c r="Y158">
        <v>3.4823727762255861E-2</v>
      </c>
      <c r="Z158">
        <v>1.6265374268067439E-2</v>
      </c>
      <c r="AA158">
        <v>1.5311711710729868E-2</v>
      </c>
      <c r="AB158">
        <v>1.7471996323209116E-2</v>
      </c>
      <c r="AC158">
        <v>2.3361520462198023E-2</v>
      </c>
      <c r="AD158">
        <v>2.2947423898365807E-2</v>
      </c>
      <c r="AE158">
        <v>2.316765930521757E-2</v>
      </c>
    </row>
    <row r="159" spans="1:31" x14ac:dyDescent="0.3">
      <c r="A159" t="s">
        <v>500</v>
      </c>
      <c r="B159" t="s">
        <v>15</v>
      </c>
      <c r="C159" t="s">
        <v>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 t="s">
        <v>287</v>
      </c>
      <c r="B160" t="s">
        <v>15</v>
      </c>
      <c r="C160" t="s">
        <v>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 t="s">
        <v>288</v>
      </c>
      <c r="B161" t="s">
        <v>15</v>
      </c>
      <c r="C161" t="s">
        <v>33</v>
      </c>
      <c r="D161">
        <v>0.30221532017364999</v>
      </c>
      <c r="E161">
        <v>0.3498233018070559</v>
      </c>
      <c r="F161">
        <v>0.39578105877548481</v>
      </c>
      <c r="G161">
        <v>0.46754178760182186</v>
      </c>
      <c r="H161">
        <v>0.4883281965373566</v>
      </c>
      <c r="I161">
        <v>0.57870496212226097</v>
      </c>
      <c r="J161">
        <v>0.64118133518353881</v>
      </c>
      <c r="K161">
        <v>0.66145582705896777</v>
      </c>
      <c r="L161">
        <v>0.67807370231636166</v>
      </c>
      <c r="M161">
        <v>0.69242356020122353</v>
      </c>
      <c r="N161">
        <v>0.69386436006470176</v>
      </c>
      <c r="O161">
        <v>0.70266244799237265</v>
      </c>
      <c r="P161">
        <v>0.70360009366356657</v>
      </c>
      <c r="Q161">
        <v>0.72843306386144213</v>
      </c>
      <c r="R161">
        <v>0.73187449230008006</v>
      </c>
      <c r="S161">
        <v>0.67912415171085516</v>
      </c>
      <c r="T161">
        <v>0.65189421376193191</v>
      </c>
      <c r="U161">
        <v>0.62901905240620226</v>
      </c>
      <c r="V161">
        <v>0.66040665478215643</v>
      </c>
      <c r="W161">
        <v>0.59394831053597763</v>
      </c>
      <c r="X161">
        <v>0.587551624742219</v>
      </c>
      <c r="Y161">
        <v>0.53657535767250775</v>
      </c>
      <c r="Z161">
        <v>0.50501031762744208</v>
      </c>
      <c r="AA161">
        <v>0.48054032528518653</v>
      </c>
      <c r="AB161">
        <v>0.50606354261040243</v>
      </c>
      <c r="AC161">
        <v>0.52444598118222396</v>
      </c>
      <c r="AD161">
        <v>0.54263731220026212</v>
      </c>
      <c r="AE161">
        <v>0.56572838707034545</v>
      </c>
    </row>
    <row r="162" spans="1:31" x14ac:dyDescent="0.3">
      <c r="A162" t="s">
        <v>289</v>
      </c>
      <c r="B162" t="s">
        <v>15</v>
      </c>
      <c r="C162" t="s">
        <v>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1.561733255608092E-3</v>
      </c>
    </row>
    <row r="163" spans="1:31" x14ac:dyDescent="0.3">
      <c r="A163" t="s">
        <v>290</v>
      </c>
      <c r="B163" t="s">
        <v>15</v>
      </c>
      <c r="C163" t="s">
        <v>40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 t="s">
        <v>291</v>
      </c>
      <c r="B164" t="s">
        <v>15</v>
      </c>
      <c r="C164" t="s">
        <v>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 t="s">
        <v>292</v>
      </c>
      <c r="B165" t="s">
        <v>15</v>
      </c>
      <c r="C165" t="s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 t="s">
        <v>293</v>
      </c>
      <c r="B166" t="s">
        <v>15</v>
      </c>
      <c r="C166" t="s">
        <v>141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 t="s">
        <v>294</v>
      </c>
      <c r="B167" t="s">
        <v>15</v>
      </c>
      <c r="C167" t="s">
        <v>34</v>
      </c>
      <c r="D167">
        <v>0.17604865591160818</v>
      </c>
      <c r="E167">
        <v>0.15889198230181742</v>
      </c>
      <c r="F167">
        <v>0.23128022371632986</v>
      </c>
      <c r="G167">
        <v>0.15665269516295011</v>
      </c>
      <c r="H167">
        <v>0.16021343849317612</v>
      </c>
      <c r="I167">
        <v>7.0862714591170162E-2</v>
      </c>
      <c r="J167">
        <v>2.2873290190794888E-2</v>
      </c>
      <c r="K167">
        <v>1.3941945380328866E-2</v>
      </c>
      <c r="L167">
        <v>8.1215555863280216E-3</v>
      </c>
      <c r="M167">
        <v>7.852083585122023E-3</v>
      </c>
      <c r="N167">
        <v>7.454884438992458E-3</v>
      </c>
      <c r="O167">
        <v>1.0492449772803992E-2</v>
      </c>
      <c r="P167">
        <v>6.9048821553302983E-3</v>
      </c>
      <c r="Q167">
        <v>2.2533535846388018E-3</v>
      </c>
      <c r="R167">
        <v>2.2604905611148477E-3</v>
      </c>
      <c r="S167">
        <v>4.2630884220944528E-4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1.6033811553820706E-4</v>
      </c>
      <c r="AB167">
        <v>1.9113522384774426E-4</v>
      </c>
      <c r="AC167">
        <v>1.7021707294215989E-4</v>
      </c>
      <c r="AD167">
        <v>0</v>
      </c>
      <c r="AE167">
        <v>0</v>
      </c>
    </row>
    <row r="168" spans="1:31" x14ac:dyDescent="0.3">
      <c r="A168" t="s">
        <v>295</v>
      </c>
      <c r="B168" t="s">
        <v>15</v>
      </c>
      <c r="C168" t="s">
        <v>75</v>
      </c>
      <c r="D168">
        <v>0.11616140198406817</v>
      </c>
      <c r="E168">
        <v>0.10432813944647906</v>
      </c>
      <c r="F168">
        <v>0.11832770543948054</v>
      </c>
      <c r="G168">
        <v>0.12694900897611933</v>
      </c>
      <c r="H168">
        <v>0.1299227143937009</v>
      </c>
      <c r="I168">
        <v>0.13924394254698244</v>
      </c>
      <c r="J168">
        <v>0.13656938108181504</v>
      </c>
      <c r="K168">
        <v>0.14063624233728095</v>
      </c>
      <c r="L168">
        <v>0.15308173526248575</v>
      </c>
      <c r="M168">
        <v>0.15190731353344844</v>
      </c>
      <c r="N168">
        <v>0.14758298030992451</v>
      </c>
      <c r="O168">
        <v>0.14719684383230011</v>
      </c>
      <c r="P168">
        <v>0.13872355552552332</v>
      </c>
      <c r="Q168">
        <v>0.12283176025668044</v>
      </c>
      <c r="R168">
        <v>0.11367386231866365</v>
      </c>
      <c r="S168">
        <v>0.18856557336937968</v>
      </c>
      <c r="T168">
        <v>0.20940259758934926</v>
      </c>
      <c r="U168">
        <v>0.25373055642988102</v>
      </c>
      <c r="V168">
        <v>0.2125008786171072</v>
      </c>
      <c r="W168">
        <v>0.29849949022667654</v>
      </c>
      <c r="X168">
        <v>0.33017142742725608</v>
      </c>
      <c r="Y168">
        <v>0.39152702337136613</v>
      </c>
      <c r="Z168">
        <v>0.44480990578409568</v>
      </c>
      <c r="AA168">
        <v>0.47345835977200695</v>
      </c>
      <c r="AB168">
        <v>0.44916002948026251</v>
      </c>
      <c r="AC168">
        <v>0.42993468767499582</v>
      </c>
      <c r="AD168">
        <v>0.40707772729406694</v>
      </c>
      <c r="AE168">
        <v>0.37796560496558895</v>
      </c>
    </row>
    <row r="169" spans="1:31" x14ac:dyDescent="0.3">
      <c r="A169" t="s">
        <v>296</v>
      </c>
      <c r="B169" t="s">
        <v>15</v>
      </c>
      <c r="C169" t="s">
        <v>39</v>
      </c>
      <c r="D169">
        <v>0.33877062988398299</v>
      </c>
      <c r="E169">
        <v>0.31764694620695844</v>
      </c>
      <c r="F169">
        <v>0.17039498791818775</v>
      </c>
      <c r="G169">
        <v>0.17017327874240248</v>
      </c>
      <c r="H169">
        <v>0.14090602024708926</v>
      </c>
      <c r="I169">
        <v>0.12649474495707458</v>
      </c>
      <c r="J169">
        <v>0.11108454544590435</v>
      </c>
      <c r="K169">
        <v>9.1556037095088083E-2</v>
      </c>
      <c r="L169">
        <v>6.0774655637308307E-2</v>
      </c>
      <c r="M169">
        <v>5.2570125978901441E-2</v>
      </c>
      <c r="N169">
        <v>5.4054541568268361E-2</v>
      </c>
      <c r="O169">
        <v>4.8874038105911788E-2</v>
      </c>
      <c r="P169">
        <v>5.671777302146834E-2</v>
      </c>
      <c r="Q169">
        <v>5.3175654185207685E-2</v>
      </c>
      <c r="R169">
        <v>5.6008654005398485E-2</v>
      </c>
      <c r="S169">
        <v>4.9030576944688202E-2</v>
      </c>
      <c r="T169">
        <v>4.8358064103463876E-2</v>
      </c>
      <c r="U169">
        <v>3.1509787653930324E-2</v>
      </c>
      <c r="V169">
        <v>3.8372834730379619E-2</v>
      </c>
      <c r="W169">
        <v>3.1065938213248812E-2</v>
      </c>
      <c r="X169">
        <v>3.1511369048924091E-2</v>
      </c>
      <c r="Y169">
        <v>3.7073891193870182E-2</v>
      </c>
      <c r="Z169">
        <v>3.3914402320394901E-2</v>
      </c>
      <c r="AA169">
        <v>3.0529265116538608E-2</v>
      </c>
      <c r="AB169">
        <v>2.7113296362278237E-2</v>
      </c>
      <c r="AC169">
        <v>2.2087593607640017E-2</v>
      </c>
      <c r="AD169">
        <v>2.7337536607305053E-2</v>
      </c>
      <c r="AE169">
        <v>3.1576615403240034E-2</v>
      </c>
    </row>
    <row r="170" spans="1:31" x14ac:dyDescent="0.3">
      <c r="A170" t="s">
        <v>297</v>
      </c>
      <c r="B170" t="s">
        <v>15</v>
      </c>
      <c r="C170" t="s">
        <v>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 t="s">
        <v>298</v>
      </c>
      <c r="B171" t="s">
        <v>18</v>
      </c>
      <c r="C171" t="s">
        <v>35</v>
      </c>
      <c r="D171">
        <v>4.12880658964936E-2</v>
      </c>
      <c r="E171">
        <v>4.4687672675897419E-2</v>
      </c>
      <c r="F171">
        <v>5.2531506953540225E-2</v>
      </c>
      <c r="G171">
        <v>5.3299040873679794E-2</v>
      </c>
      <c r="H171">
        <v>5.5133501690490722E-2</v>
      </c>
      <c r="I171">
        <v>5.5761198424199826E-2</v>
      </c>
      <c r="J171">
        <v>5.7078636942247664E-2</v>
      </c>
      <c r="K171">
        <v>6.0564253237492705E-2</v>
      </c>
      <c r="L171">
        <v>5.7668916008474826E-2</v>
      </c>
      <c r="M171">
        <v>6.3594899184756179E-2</v>
      </c>
      <c r="N171">
        <v>6.6546581141018635E-2</v>
      </c>
      <c r="O171">
        <v>7.2113064846745095E-2</v>
      </c>
      <c r="P171">
        <v>6.250812142930709E-2</v>
      </c>
      <c r="Q171">
        <v>6.7633959244358485E-2</v>
      </c>
      <c r="R171">
        <v>7.4204085390934441E-2</v>
      </c>
      <c r="S171">
        <v>7.0813267617155076E-2</v>
      </c>
      <c r="T171">
        <v>8.0978875681404619E-2</v>
      </c>
      <c r="U171">
        <v>7.4247651475322349E-2</v>
      </c>
      <c r="V171">
        <v>7.3797316448307837E-2</v>
      </c>
      <c r="W171">
        <v>5.5482106022136886E-2</v>
      </c>
      <c r="X171">
        <v>6.4834989478589636E-2</v>
      </c>
      <c r="Y171">
        <v>6.6183993102497118E-2</v>
      </c>
      <c r="Z171">
        <v>6.4996505532870688E-2</v>
      </c>
      <c r="AA171">
        <v>7.3094882571526326E-2</v>
      </c>
      <c r="AB171">
        <v>7.7993254128107842E-2</v>
      </c>
      <c r="AC171">
        <v>8.41337019655619E-2</v>
      </c>
      <c r="AD171">
        <v>8.5731952657594188E-2</v>
      </c>
      <c r="AE171">
        <v>9.0463410864224894E-2</v>
      </c>
    </row>
    <row r="172" spans="1:31" x14ac:dyDescent="0.3">
      <c r="A172" t="s">
        <v>501</v>
      </c>
      <c r="B172" t="s">
        <v>18</v>
      </c>
      <c r="C172" t="s">
        <v>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 t="s">
        <v>299</v>
      </c>
      <c r="B173" t="s">
        <v>18</v>
      </c>
      <c r="C173" t="s">
        <v>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">
      <c r="A174" t="s">
        <v>300</v>
      </c>
      <c r="B174" t="s">
        <v>18</v>
      </c>
      <c r="C174" t="s">
        <v>33</v>
      </c>
      <c r="D174">
        <v>7.1978410714862995E-2</v>
      </c>
      <c r="E174">
        <v>9.2806441403558829E-2</v>
      </c>
      <c r="F174">
        <v>0.11244927230773916</v>
      </c>
      <c r="G174">
        <v>0.12576337179477692</v>
      </c>
      <c r="H174">
        <v>0.1363062570928345</v>
      </c>
      <c r="I174">
        <v>0.13845494707432401</v>
      </c>
      <c r="J174">
        <v>0.15481454605000913</v>
      </c>
      <c r="K174">
        <v>0.15111625398500494</v>
      </c>
      <c r="L174">
        <v>0.16350338630901678</v>
      </c>
      <c r="M174">
        <v>0.18598488334901167</v>
      </c>
      <c r="N174">
        <v>0.20612452107672358</v>
      </c>
      <c r="O174">
        <v>0.21289386638380392</v>
      </c>
      <c r="P174">
        <v>0.21415776844958812</v>
      </c>
      <c r="Q174">
        <v>0.23093675258604907</v>
      </c>
      <c r="R174">
        <v>0.24576863857145978</v>
      </c>
      <c r="S174">
        <v>0.24088118854960788</v>
      </c>
      <c r="T174">
        <v>0.24077602191652198</v>
      </c>
      <c r="U174">
        <v>0.23756026675889177</v>
      </c>
      <c r="V174">
        <v>0.24620651519305511</v>
      </c>
      <c r="W174">
        <v>0.23461898240575951</v>
      </c>
      <c r="X174">
        <v>0.2539086821399667</v>
      </c>
      <c r="Y174">
        <v>0.24750297238128874</v>
      </c>
      <c r="Z174">
        <v>0.26162885961150939</v>
      </c>
      <c r="AA174">
        <v>0.26020312953430019</v>
      </c>
      <c r="AB174">
        <v>0.25128955543366499</v>
      </c>
      <c r="AC174">
        <v>0.24658807681127726</v>
      </c>
      <c r="AD174">
        <v>0.24553938792904326</v>
      </c>
      <c r="AE174">
        <v>0.25357510744356565</v>
      </c>
    </row>
    <row r="175" spans="1:31" x14ac:dyDescent="0.3">
      <c r="A175" t="s">
        <v>301</v>
      </c>
      <c r="B175" t="s">
        <v>18</v>
      </c>
      <c r="C175" t="s">
        <v>37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 t="s">
        <v>302</v>
      </c>
      <c r="B176" t="s">
        <v>18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 t="s">
        <v>303</v>
      </c>
      <c r="B177" t="s">
        <v>18</v>
      </c>
      <c r="C177" t="s">
        <v>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t="s">
        <v>304</v>
      </c>
      <c r="B178" t="s">
        <v>18</v>
      </c>
      <c r="C178" t="s">
        <v>140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 t="s">
        <v>305</v>
      </c>
      <c r="B179" t="s">
        <v>18</v>
      </c>
      <c r="C179" t="s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t="s">
        <v>306</v>
      </c>
      <c r="B180" t="s">
        <v>18</v>
      </c>
      <c r="C180" t="s">
        <v>34</v>
      </c>
      <c r="D180">
        <v>0.14007374017529622</v>
      </c>
      <c r="E180">
        <v>0.15235087241068648</v>
      </c>
      <c r="F180">
        <v>0.16633362637556279</v>
      </c>
      <c r="G180">
        <v>0.17484991859644411</v>
      </c>
      <c r="H180">
        <v>0.23534190405363264</v>
      </c>
      <c r="I180">
        <v>0.29013414827843553</v>
      </c>
      <c r="J180">
        <v>0.29734208984796617</v>
      </c>
      <c r="K180">
        <v>0.32931588549154478</v>
      </c>
      <c r="L180">
        <v>0.33704106159578517</v>
      </c>
      <c r="M180">
        <v>0.41062502385234029</v>
      </c>
      <c r="N180">
        <v>0.39670240267128332</v>
      </c>
      <c r="O180">
        <v>0.41032715762998884</v>
      </c>
      <c r="P180">
        <v>0.42771340372663397</v>
      </c>
      <c r="Q180">
        <v>0.43059946921859593</v>
      </c>
      <c r="R180">
        <v>0.43580614661548112</v>
      </c>
      <c r="S180">
        <v>0.43440820896660604</v>
      </c>
      <c r="T180">
        <v>0.44965714182145028</v>
      </c>
      <c r="U180">
        <v>0.44919695153631739</v>
      </c>
      <c r="V180">
        <v>0.45470300860056612</v>
      </c>
      <c r="W180">
        <v>0.46931974013244171</v>
      </c>
      <c r="X180">
        <v>0.4675477194320185</v>
      </c>
      <c r="Y180">
        <v>0.44025013808438102</v>
      </c>
      <c r="Z180">
        <v>0.43341775216308853</v>
      </c>
      <c r="AA180">
        <v>0.41602196358094046</v>
      </c>
      <c r="AB180">
        <v>0.43891641183370256</v>
      </c>
      <c r="AC180">
        <v>0.45568626346438501</v>
      </c>
      <c r="AD180">
        <v>0.4687351790665148</v>
      </c>
      <c r="AE180">
        <v>0.47035486275031341</v>
      </c>
    </row>
    <row r="181" spans="1:31" x14ac:dyDescent="0.3">
      <c r="A181" t="s">
        <v>307</v>
      </c>
      <c r="B181" t="s">
        <v>18</v>
      </c>
      <c r="C181" t="s">
        <v>75</v>
      </c>
      <c r="D181">
        <v>2.3229042737891444E-2</v>
      </c>
      <c r="E181">
        <v>2.1354019946334409E-2</v>
      </c>
      <c r="F181">
        <v>1.9219257424362823E-2</v>
      </c>
      <c r="G181">
        <v>1.969133004726276E-2</v>
      </c>
      <c r="H181">
        <v>1.8761603262610397E-2</v>
      </c>
      <c r="I181">
        <v>1.7411346321790828E-2</v>
      </c>
      <c r="J181">
        <v>1.5315278800943195E-2</v>
      </c>
      <c r="K181">
        <v>1.4378585398845135E-2</v>
      </c>
      <c r="L181">
        <v>1.3675229231578384E-2</v>
      </c>
      <c r="M181">
        <v>9.8582202541633874E-3</v>
      </c>
      <c r="N181">
        <v>9.3571889076276352E-3</v>
      </c>
      <c r="O181">
        <v>8.3097000692904967E-3</v>
      </c>
      <c r="P181">
        <v>8.4349789105422658E-3</v>
      </c>
      <c r="Q181">
        <v>7.5306433110148207E-3</v>
      </c>
      <c r="R181">
        <v>6.9658091012129364E-3</v>
      </c>
      <c r="S181">
        <v>7.183197478346259E-3</v>
      </c>
      <c r="T181">
        <v>7.2315863733032372E-3</v>
      </c>
      <c r="U181">
        <v>1.0660131930640668E-2</v>
      </c>
      <c r="V181">
        <v>8.4237546240682522E-3</v>
      </c>
      <c r="W181">
        <v>1.1249422416873866E-2</v>
      </c>
      <c r="X181">
        <v>1.0669087127690862E-2</v>
      </c>
      <c r="Y181">
        <v>1.1176447168584538E-2</v>
      </c>
      <c r="Z181">
        <v>1.3850259416362608E-2</v>
      </c>
      <c r="AA181">
        <v>1.3649414244787194E-2</v>
      </c>
      <c r="AB181">
        <v>1.3429525906449127E-2</v>
      </c>
      <c r="AC181">
        <v>1.5832333352395728E-2</v>
      </c>
      <c r="AD181">
        <v>1.5910266737867246E-2</v>
      </c>
      <c r="AE181">
        <v>1.3980820326012918E-2</v>
      </c>
    </row>
    <row r="182" spans="1:31" x14ac:dyDescent="0.3">
      <c r="A182" t="s">
        <v>308</v>
      </c>
      <c r="B182" t="s">
        <v>18</v>
      </c>
      <c r="C182" t="s">
        <v>39</v>
      </c>
      <c r="D182">
        <v>0.72343074047545575</v>
      </c>
      <c r="E182">
        <v>0.68880099356352287</v>
      </c>
      <c r="F182">
        <v>0.64946633693879496</v>
      </c>
      <c r="G182">
        <v>0.62639633868783651</v>
      </c>
      <c r="H182">
        <v>0.5544567339004316</v>
      </c>
      <c r="I182">
        <v>0.49823835990124993</v>
      </c>
      <c r="J182">
        <v>0.47544944835883379</v>
      </c>
      <c r="K182">
        <v>0.44462502188711245</v>
      </c>
      <c r="L182">
        <v>0.42811140685514482</v>
      </c>
      <c r="M182">
        <v>0.32993697335972849</v>
      </c>
      <c r="N182">
        <v>0.32126930620334676</v>
      </c>
      <c r="O182">
        <v>0.29635621107017152</v>
      </c>
      <c r="P182">
        <v>0.28718572748392857</v>
      </c>
      <c r="Q182">
        <v>0.26329917563998162</v>
      </c>
      <c r="R182">
        <v>0.23725532032091184</v>
      </c>
      <c r="S182">
        <v>0.24671413738828479</v>
      </c>
      <c r="T182">
        <v>0.22135637420731996</v>
      </c>
      <c r="U182">
        <v>0.22833499829882789</v>
      </c>
      <c r="V182">
        <v>0.21686940513400269</v>
      </c>
      <c r="W182">
        <v>0.22932974902278808</v>
      </c>
      <c r="X182">
        <v>0.20303952182173418</v>
      </c>
      <c r="Y182">
        <v>0.23488644926324861</v>
      </c>
      <c r="Z182">
        <v>0.22610662327616887</v>
      </c>
      <c r="AA182">
        <v>0.23703061006844578</v>
      </c>
      <c r="AB182">
        <v>0.21837125269807545</v>
      </c>
      <c r="AC182">
        <v>0.19775962440638012</v>
      </c>
      <c r="AD182">
        <v>0.18408321360898058</v>
      </c>
      <c r="AE182">
        <v>0.17162579861588317</v>
      </c>
    </row>
    <row r="183" spans="1:31" x14ac:dyDescent="0.3">
      <c r="A183" t="s">
        <v>309</v>
      </c>
      <c r="B183" t="s">
        <v>18</v>
      </c>
      <c r="C183" t="s">
        <v>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 t="s">
        <v>310</v>
      </c>
      <c r="B184" t="s">
        <v>5</v>
      </c>
      <c r="C184" t="s">
        <v>35</v>
      </c>
      <c r="D184">
        <v>2.806659683893685E-2</v>
      </c>
      <c r="E184">
        <v>2.683183975510375E-2</v>
      </c>
      <c r="F184">
        <v>2.910012052816309E-2</v>
      </c>
      <c r="G184">
        <v>2.9980430900434028E-2</v>
      </c>
      <c r="H184">
        <v>3.4390925075989648E-2</v>
      </c>
      <c r="I184">
        <v>3.1289698113768458E-2</v>
      </c>
      <c r="J184">
        <v>3.1050896323228595E-2</v>
      </c>
      <c r="K184">
        <v>3.2357789562182396E-2</v>
      </c>
      <c r="L184">
        <v>3.1073621425241307E-2</v>
      </c>
      <c r="M184">
        <v>3.0526141847957919E-2</v>
      </c>
      <c r="N184">
        <v>3.2143153840254117E-2</v>
      </c>
      <c r="O184">
        <v>3.1502934377671911E-2</v>
      </c>
      <c r="P184">
        <v>3.0668480051508306E-2</v>
      </c>
      <c r="Q184">
        <v>3.0845464139775212E-2</v>
      </c>
      <c r="R184">
        <v>3.5354202242790608E-2</v>
      </c>
      <c r="S184">
        <v>2.8857050018586131E-2</v>
      </c>
      <c r="T184">
        <v>2.2887991277585191E-2</v>
      </c>
      <c r="U184">
        <v>1.5418955795570918E-2</v>
      </c>
      <c r="V184">
        <v>1.4671052199267868E-2</v>
      </c>
      <c r="W184">
        <v>1.3944020268259437E-2</v>
      </c>
      <c r="X184">
        <v>1.5177079465799846E-2</v>
      </c>
      <c r="Y184">
        <v>2.0171929359450096E-2</v>
      </c>
      <c r="Z184">
        <v>1.320847178219482E-2</v>
      </c>
      <c r="AA184">
        <v>1.436535538656496E-2</v>
      </c>
      <c r="AB184">
        <v>1.2398443474660979E-2</v>
      </c>
      <c r="AC184">
        <v>2.0410742823812486E-2</v>
      </c>
      <c r="AD184">
        <v>2.0029914145352764E-2</v>
      </c>
      <c r="AE184">
        <v>1.9864027268634721E-2</v>
      </c>
    </row>
    <row r="185" spans="1:31" x14ac:dyDescent="0.3">
      <c r="A185" t="s">
        <v>502</v>
      </c>
      <c r="B185" t="s">
        <v>5</v>
      </c>
      <c r="C185" t="s">
        <v>36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 t="s">
        <v>311</v>
      </c>
      <c r="B186" t="s">
        <v>5</v>
      </c>
      <c r="C186" t="s">
        <v>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">
      <c r="A187" t="s">
        <v>312</v>
      </c>
      <c r="B187" t="s">
        <v>5</v>
      </c>
      <c r="C187" t="s">
        <v>33</v>
      </c>
      <c r="D187">
        <v>0.53057167975299357</v>
      </c>
      <c r="E187">
        <v>0.56158776850598924</v>
      </c>
      <c r="F187">
        <v>0.5784290628367692</v>
      </c>
      <c r="G187">
        <v>0.61793153257391309</v>
      </c>
      <c r="H187">
        <v>0.64397616523933399</v>
      </c>
      <c r="I187">
        <v>0.63862572460268052</v>
      </c>
      <c r="J187">
        <v>0.65163082901748748</v>
      </c>
      <c r="K187">
        <v>0.647933919630305</v>
      </c>
      <c r="L187">
        <v>0.65645392877351172</v>
      </c>
      <c r="M187">
        <v>0.65974460621630271</v>
      </c>
      <c r="N187">
        <v>0.66441212745208578</v>
      </c>
      <c r="O187">
        <v>0.65863213522458897</v>
      </c>
      <c r="P187">
        <v>0.64179860206953998</v>
      </c>
      <c r="Q187">
        <v>0.64842058407432568</v>
      </c>
      <c r="R187">
        <v>0.68867021230338432</v>
      </c>
      <c r="S187">
        <v>0.65690511508497429</v>
      </c>
      <c r="T187">
        <v>0.63014505002596366</v>
      </c>
      <c r="U187">
        <v>0.5889772438834614</v>
      </c>
      <c r="V187">
        <v>0.56345273975623278</v>
      </c>
      <c r="W187">
        <v>0.58686634982837815</v>
      </c>
      <c r="X187">
        <v>0.62860065982340974</v>
      </c>
      <c r="Y187">
        <v>0.68908523043392278</v>
      </c>
      <c r="Z187">
        <v>0.64344642174181521</v>
      </c>
      <c r="AA187">
        <v>0.65158628779581818</v>
      </c>
      <c r="AB187">
        <v>0.64814271869677265</v>
      </c>
      <c r="AC187">
        <v>0.64594962858990257</v>
      </c>
      <c r="AD187">
        <v>0.65769016872497688</v>
      </c>
      <c r="AE187">
        <v>0.64719177181383691</v>
      </c>
    </row>
    <row r="188" spans="1:31" x14ac:dyDescent="0.3">
      <c r="A188" t="s">
        <v>313</v>
      </c>
      <c r="B188" t="s">
        <v>5</v>
      </c>
      <c r="C188" t="s">
        <v>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3.5679822756398806E-3</v>
      </c>
    </row>
    <row r="189" spans="1:31" x14ac:dyDescent="0.3">
      <c r="A189" t="s">
        <v>314</v>
      </c>
      <c r="B189" t="s">
        <v>5</v>
      </c>
      <c r="C189" t="s">
        <v>40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1.4087891618058511E-4</v>
      </c>
      <c r="O189">
        <v>1.3487932551773093E-4</v>
      </c>
      <c r="P189">
        <v>1.3795433543365806E-4</v>
      </c>
      <c r="Q189">
        <v>1.1993664340148773E-4</v>
      </c>
      <c r="R189">
        <v>1.2220068599501799E-4</v>
      </c>
      <c r="S189">
        <v>1.0866280766615693E-4</v>
      </c>
      <c r="T189">
        <v>1.1732587810287853E-4</v>
      </c>
      <c r="U189">
        <v>1.1827199026929173E-4</v>
      </c>
      <c r="V189">
        <v>1.1152080069826687E-4</v>
      </c>
      <c r="W189">
        <v>1.1011900372390769E-4</v>
      </c>
      <c r="X189">
        <v>6.029416128176554E-5</v>
      </c>
      <c r="Y189">
        <v>7.1985655075237784E-5</v>
      </c>
      <c r="Z189">
        <v>7.4385398008933998E-5</v>
      </c>
      <c r="AA189">
        <v>6.9445798298892726E-5</v>
      </c>
      <c r="AB189">
        <v>2.868481795134124E-5</v>
      </c>
      <c r="AC189">
        <v>4.5997151449418246E-5</v>
      </c>
      <c r="AD189">
        <v>4.7752326515602309E-5</v>
      </c>
      <c r="AE189">
        <v>4.6322293052453575E-5</v>
      </c>
    </row>
    <row r="190" spans="1:31" x14ac:dyDescent="0.3">
      <c r="A190" t="s">
        <v>315</v>
      </c>
      <c r="B190" t="s">
        <v>5</v>
      </c>
      <c r="C190" t="s">
        <v>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 t="s">
        <v>316</v>
      </c>
      <c r="B191" t="s">
        <v>5</v>
      </c>
      <c r="C191" t="s">
        <v>140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1.5506230259071014E-3</v>
      </c>
      <c r="U191">
        <v>1.5711158487516407E-3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 t="s">
        <v>317</v>
      </c>
      <c r="B192" t="s">
        <v>5</v>
      </c>
      <c r="C192" t="s">
        <v>141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 t="s">
        <v>318</v>
      </c>
      <c r="B193" t="s">
        <v>5</v>
      </c>
      <c r="C193" t="s">
        <v>34</v>
      </c>
      <c r="D193">
        <v>0.40064633373596514</v>
      </c>
      <c r="E193">
        <v>0.36873999496514515</v>
      </c>
      <c r="F193">
        <v>0.33899896235066196</v>
      </c>
      <c r="G193">
        <v>0.30102625361566537</v>
      </c>
      <c r="H193">
        <v>0.25378660799016223</v>
      </c>
      <c r="I193">
        <v>0.2684647028224581</v>
      </c>
      <c r="J193">
        <v>0.25843830754448355</v>
      </c>
      <c r="K193">
        <v>0.25208023357407544</v>
      </c>
      <c r="L193">
        <v>0.25007321533306293</v>
      </c>
      <c r="M193">
        <v>0.24631753624357994</v>
      </c>
      <c r="N193">
        <v>0.2275897513622426</v>
      </c>
      <c r="O193">
        <v>0.2350722788057012</v>
      </c>
      <c r="P193">
        <v>0.20874476492896055</v>
      </c>
      <c r="Q193">
        <v>0.1543277832987324</v>
      </c>
      <c r="R193">
        <v>0.16673938862124291</v>
      </c>
      <c r="S193">
        <v>0.14612608814168498</v>
      </c>
      <c r="T193">
        <v>0.13412951627913788</v>
      </c>
      <c r="U193">
        <v>0.10363116228497299</v>
      </c>
      <c r="V193">
        <v>9.5148354656730119E-2</v>
      </c>
      <c r="W193">
        <v>9.1404753871752079E-2</v>
      </c>
      <c r="X193">
        <v>7.1176835198856397E-2</v>
      </c>
      <c r="Y193">
        <v>7.740117610216006E-2</v>
      </c>
      <c r="Z193">
        <v>6.2013717368558846E-2</v>
      </c>
      <c r="AA193">
        <v>5.9418512806349369E-2</v>
      </c>
      <c r="AB193">
        <v>5.5442235549683666E-2</v>
      </c>
      <c r="AC193">
        <v>5.4106202236739162E-2</v>
      </c>
      <c r="AD193">
        <v>4.9648087219278797E-2</v>
      </c>
      <c r="AE193">
        <v>3.8791606759728647E-2</v>
      </c>
    </row>
    <row r="194" spans="1:31" x14ac:dyDescent="0.3">
      <c r="A194" t="s">
        <v>319</v>
      </c>
      <c r="B194" t="s">
        <v>5</v>
      </c>
      <c r="C194" t="s">
        <v>75</v>
      </c>
      <c r="D194">
        <v>3.4785973838794601E-2</v>
      </c>
      <c r="E194">
        <v>3.6785888161458252E-2</v>
      </c>
      <c r="F194">
        <v>4.6414656737161261E-2</v>
      </c>
      <c r="G194">
        <v>4.4059512371339177E-2</v>
      </c>
      <c r="H194">
        <v>6.0191378101663043E-2</v>
      </c>
      <c r="I194">
        <v>5.4274817261858288E-2</v>
      </c>
      <c r="J194">
        <v>5.1997382677448051E-2</v>
      </c>
      <c r="K194">
        <v>5.9681482753714529E-2</v>
      </c>
      <c r="L194">
        <v>5.8210527436010691E-2</v>
      </c>
      <c r="M194">
        <v>5.9516603283211386E-2</v>
      </c>
      <c r="N194">
        <v>7.1766859256547091E-2</v>
      </c>
      <c r="O194">
        <v>7.039601719400157E-2</v>
      </c>
      <c r="P194">
        <v>0.11768370057355182</v>
      </c>
      <c r="Q194">
        <v>0.16544596444275939</v>
      </c>
      <c r="R194">
        <v>0.10871205911441167</v>
      </c>
      <c r="S194">
        <v>0.1676754581614151</v>
      </c>
      <c r="T194">
        <v>0.21081574797866406</v>
      </c>
      <c r="U194">
        <v>0.29000254736021097</v>
      </c>
      <c r="V194">
        <v>0.32641093961595119</v>
      </c>
      <c r="W194">
        <v>0.30750057086626564</v>
      </c>
      <c r="X194">
        <v>0.28482167510421519</v>
      </c>
      <c r="Y194">
        <v>0.21307485998200509</v>
      </c>
      <c r="Z194">
        <v>0.2811392540260626</v>
      </c>
      <c r="AA194">
        <v>0.27456039821296857</v>
      </c>
      <c r="AB194">
        <v>0.28398791746093127</v>
      </c>
      <c r="AC194">
        <v>0.27948742919809655</v>
      </c>
      <c r="AD194">
        <v>0.27258407758387604</v>
      </c>
      <c r="AE194">
        <v>0.29053828958910743</v>
      </c>
    </row>
    <row r="195" spans="1:31" x14ac:dyDescent="0.3">
      <c r="A195" t="s">
        <v>320</v>
      </c>
      <c r="B195" t="s">
        <v>5</v>
      </c>
      <c r="C195" t="s">
        <v>39</v>
      </c>
      <c r="D195">
        <v>5.9294158333097844E-3</v>
      </c>
      <c r="E195">
        <v>6.0545086123036992E-3</v>
      </c>
      <c r="F195">
        <v>7.0571975472445607E-3</v>
      </c>
      <c r="G195">
        <v>7.0022705386483895E-3</v>
      </c>
      <c r="H195">
        <v>7.654923592851256E-3</v>
      </c>
      <c r="I195">
        <v>7.3450571992346309E-3</v>
      </c>
      <c r="J195">
        <v>6.8825844373526009E-3</v>
      </c>
      <c r="K195">
        <v>7.9465744797226207E-3</v>
      </c>
      <c r="L195">
        <v>4.1887070321733177E-3</v>
      </c>
      <c r="M195">
        <v>3.8951124089483119E-3</v>
      </c>
      <c r="N195">
        <v>3.947229172689937E-3</v>
      </c>
      <c r="O195">
        <v>4.2617550725186403E-3</v>
      </c>
      <c r="P195">
        <v>9.6649804100563139E-4</v>
      </c>
      <c r="Q195">
        <v>8.4026740100584833E-4</v>
      </c>
      <c r="R195">
        <v>4.019370321754929E-4</v>
      </c>
      <c r="S195">
        <v>3.2762578567336909E-4</v>
      </c>
      <c r="T195">
        <v>3.5374553463931289E-4</v>
      </c>
      <c r="U195">
        <v>2.8070283676294043E-4</v>
      </c>
      <c r="V195">
        <v>2.0539297111975933E-4</v>
      </c>
      <c r="W195">
        <v>1.7418616162087833E-4</v>
      </c>
      <c r="X195">
        <v>1.6345624643704143E-4</v>
      </c>
      <c r="Y195">
        <v>1.9481846738670036E-4</v>
      </c>
      <c r="Z195">
        <v>1.1774968335962542E-4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 t="s">
        <v>321</v>
      </c>
      <c r="B196" t="s">
        <v>5</v>
      </c>
      <c r="C196" t="s">
        <v>76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 t="s">
        <v>322</v>
      </c>
      <c r="B197" t="s">
        <v>23</v>
      </c>
      <c r="C197" t="s">
        <v>35</v>
      </c>
      <c r="D197">
        <v>3.6513731675719614E-3</v>
      </c>
      <c r="E197">
        <v>3.0780211768068363E-3</v>
      </c>
      <c r="F197">
        <v>3.0887337917037921E-3</v>
      </c>
      <c r="G197">
        <v>2.1500883898844894E-3</v>
      </c>
      <c r="H197">
        <v>2.4932302021084614E-3</v>
      </c>
      <c r="I197">
        <v>3.1150818798556966E-3</v>
      </c>
      <c r="J197">
        <v>2.8468069837712761E-3</v>
      </c>
      <c r="K197">
        <v>3.0095418689523568E-3</v>
      </c>
      <c r="L197">
        <v>3.1577840532682057E-3</v>
      </c>
      <c r="M197">
        <v>3.3864812967942049E-3</v>
      </c>
      <c r="N197">
        <v>3.6298057581647444E-3</v>
      </c>
      <c r="O197">
        <v>1.3405896044509542E-3</v>
      </c>
      <c r="P197">
        <v>2.0249005775951055E-3</v>
      </c>
      <c r="Q197">
        <v>9.2650180485367717E-3</v>
      </c>
      <c r="R197">
        <v>1.0016346568122482E-2</v>
      </c>
      <c r="S197">
        <v>2.1221647742299756E-2</v>
      </c>
      <c r="T197">
        <v>3.7859966679588207E-2</v>
      </c>
      <c r="U197">
        <v>3.45780650123024E-2</v>
      </c>
      <c r="V197">
        <v>5.5515533751977181E-2</v>
      </c>
      <c r="W197">
        <v>3.2345252368172636E-2</v>
      </c>
      <c r="X197">
        <v>2.8573804093918305E-2</v>
      </c>
      <c r="Y197">
        <v>1.7640223568237797E-2</v>
      </c>
      <c r="Z197">
        <v>1.1982014235318266E-2</v>
      </c>
      <c r="AA197">
        <v>1.3755507908992234E-2</v>
      </c>
      <c r="AB197">
        <v>8.334347827328531E-3</v>
      </c>
      <c r="AC197">
        <v>1.3991488807794753E-2</v>
      </c>
      <c r="AD197">
        <v>1.4248114139314327E-2</v>
      </c>
      <c r="AE197">
        <v>1.1966211904091233E-2</v>
      </c>
    </row>
    <row r="198" spans="1:31" x14ac:dyDescent="0.3">
      <c r="A198" t="s">
        <v>503</v>
      </c>
      <c r="B198" t="s">
        <v>23</v>
      </c>
      <c r="C198" t="s">
        <v>36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t="s">
        <v>323</v>
      </c>
      <c r="B199" t="s">
        <v>23</v>
      </c>
      <c r="C199" t="s">
        <v>66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">
      <c r="A200" t="s">
        <v>324</v>
      </c>
      <c r="B200" t="s">
        <v>23</v>
      </c>
      <c r="C200" t="s">
        <v>33</v>
      </c>
      <c r="D200">
        <v>0.13306552327278751</v>
      </c>
      <c r="E200">
        <v>0.11468963851616928</v>
      </c>
      <c r="F200">
        <v>0.1293729586282574</v>
      </c>
      <c r="G200">
        <v>0.12280580889571328</v>
      </c>
      <c r="H200">
        <v>0.11222723393612571</v>
      </c>
      <c r="I200">
        <v>9.9810844029603774E-2</v>
      </c>
      <c r="J200">
        <v>8.8648678326651381E-2</v>
      </c>
      <c r="K200">
        <v>8.3133609578712145E-2</v>
      </c>
      <c r="L200">
        <v>8.3489984934905309E-2</v>
      </c>
      <c r="M200">
        <v>8.3533898061086714E-2</v>
      </c>
      <c r="N200">
        <v>7.9988508413653459E-2</v>
      </c>
      <c r="O200">
        <v>8.1444037745710129E-2</v>
      </c>
      <c r="P200">
        <v>9.0610909063083514E-2</v>
      </c>
      <c r="Q200">
        <v>9.4709536543543069E-2</v>
      </c>
      <c r="R200">
        <v>0.10062871088379195</v>
      </c>
      <c r="S200">
        <v>0.10385306145115684</v>
      </c>
      <c r="T200">
        <v>0.10793683073069668</v>
      </c>
      <c r="U200">
        <v>0.11640329047572943</v>
      </c>
      <c r="V200">
        <v>0.11655062215419427</v>
      </c>
      <c r="W200">
        <v>9.8947656881806859E-2</v>
      </c>
      <c r="X200">
        <v>0.14581179087385179</v>
      </c>
      <c r="Y200">
        <v>0.12684744077557458</v>
      </c>
      <c r="Z200">
        <v>0.12233057513979423</v>
      </c>
      <c r="AA200">
        <v>0.13033450838953478</v>
      </c>
      <c r="AB200">
        <v>0.13183921501969573</v>
      </c>
      <c r="AC200">
        <v>0.15016240475375853</v>
      </c>
      <c r="AD200">
        <v>0.16066680676471207</v>
      </c>
      <c r="AE200">
        <v>0.15243738482567185</v>
      </c>
    </row>
    <row r="201" spans="1:31" x14ac:dyDescent="0.3">
      <c r="A201" t="s">
        <v>325</v>
      </c>
      <c r="B201" t="s">
        <v>23</v>
      </c>
      <c r="C201" t="s">
        <v>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 t="s">
        <v>326</v>
      </c>
      <c r="B202" t="s">
        <v>23</v>
      </c>
      <c r="C202" t="s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 t="s">
        <v>327</v>
      </c>
      <c r="B203" t="s">
        <v>23</v>
      </c>
      <c r="C203" t="s">
        <v>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 t="s">
        <v>328</v>
      </c>
      <c r="B204" t="s">
        <v>23</v>
      </c>
      <c r="C204" t="s">
        <v>140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 t="s">
        <v>329</v>
      </c>
      <c r="B205" t="s">
        <v>23</v>
      </c>
      <c r="C205" t="s">
        <v>141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 t="s">
        <v>330</v>
      </c>
      <c r="B206" t="s">
        <v>23</v>
      </c>
      <c r="C206" t="s">
        <v>34</v>
      </c>
      <c r="D206">
        <v>6.1098833312383347E-2</v>
      </c>
      <c r="E206">
        <v>7.1224666255519903E-2</v>
      </c>
      <c r="F206">
        <v>7.2546019239869836E-2</v>
      </c>
      <c r="G206">
        <v>4.9174400607800602E-2</v>
      </c>
      <c r="H206">
        <v>2.5909974567566399E-2</v>
      </c>
      <c r="I206">
        <v>3.6093646842958703E-3</v>
      </c>
      <c r="J206">
        <v>1.1679449925361531E-3</v>
      </c>
      <c r="K206">
        <v>1.2472619030713089E-3</v>
      </c>
      <c r="L206">
        <v>1.2745383178717519E-3</v>
      </c>
      <c r="M206">
        <v>2.6478890737456364E-3</v>
      </c>
      <c r="N206">
        <v>8.359461519558303E-3</v>
      </c>
      <c r="O206">
        <v>8.7066914738949102E-3</v>
      </c>
      <c r="P206">
        <v>8.8769431865669754E-3</v>
      </c>
      <c r="Q206">
        <v>7.1430056706473441E-3</v>
      </c>
      <c r="R206">
        <v>7.0482296942695651E-3</v>
      </c>
      <c r="S206">
        <v>9.1615395878249205E-3</v>
      </c>
      <c r="T206">
        <v>1.0399129417403138E-2</v>
      </c>
      <c r="U206">
        <v>1.0561416675323005E-2</v>
      </c>
      <c r="V206">
        <v>1.0348841507286811E-2</v>
      </c>
      <c r="W206">
        <v>2.7168741648021515E-2</v>
      </c>
      <c r="X206">
        <v>3.9927164749592271E-2</v>
      </c>
      <c r="Y206">
        <v>3.9800741817550736E-2</v>
      </c>
      <c r="Z206">
        <v>3.8521542958889536E-2</v>
      </c>
      <c r="AA206">
        <v>4.3513595238611431E-2</v>
      </c>
      <c r="AB206">
        <v>4.4448923342242833E-2</v>
      </c>
      <c r="AC206">
        <v>5.1116740344359902E-2</v>
      </c>
      <c r="AD206">
        <v>5.4452116224877244E-2</v>
      </c>
      <c r="AE206">
        <v>5.5023805833746171E-2</v>
      </c>
    </row>
    <row r="207" spans="1:31" x14ac:dyDescent="0.3">
      <c r="A207" t="s">
        <v>331</v>
      </c>
      <c r="B207" t="s">
        <v>23</v>
      </c>
      <c r="C207" t="s">
        <v>75</v>
      </c>
      <c r="D207">
        <v>0.58698693114066625</v>
      </c>
      <c r="E207">
        <v>0.60392097798926103</v>
      </c>
      <c r="F207">
        <v>0.65547856538190141</v>
      </c>
      <c r="G207">
        <v>0.67943785998862372</v>
      </c>
      <c r="H207">
        <v>0.72667406458981898</v>
      </c>
      <c r="I207">
        <v>0.83170261025000447</v>
      </c>
      <c r="J207">
        <v>0.84358275474810374</v>
      </c>
      <c r="K207">
        <v>0.85434668539795355</v>
      </c>
      <c r="L207">
        <v>0.88078293383823447</v>
      </c>
      <c r="M207">
        <v>0.88637422599689908</v>
      </c>
      <c r="N207">
        <v>0.8903233254479811</v>
      </c>
      <c r="O207">
        <v>0.8681000639552493</v>
      </c>
      <c r="P207">
        <v>0.87221091181016575</v>
      </c>
      <c r="Q207">
        <v>0.86638007236870718</v>
      </c>
      <c r="R207">
        <v>0.85998826669793815</v>
      </c>
      <c r="S207">
        <v>0.83970819084125981</v>
      </c>
      <c r="T207">
        <v>0.82153369646895413</v>
      </c>
      <c r="U207">
        <v>0.81587623793032482</v>
      </c>
      <c r="V207">
        <v>0.79550292093751152</v>
      </c>
      <c r="W207">
        <v>0.8211293044885517</v>
      </c>
      <c r="X207">
        <v>0.75276304938104355</v>
      </c>
      <c r="Y207">
        <v>0.78599249252106285</v>
      </c>
      <c r="Z207">
        <v>0.81022234310658237</v>
      </c>
      <c r="AA207">
        <v>0.79482372275266855</v>
      </c>
      <c r="AB207">
        <v>0.79742710405249784</v>
      </c>
      <c r="AC207">
        <v>0.76468243456942953</v>
      </c>
      <c r="AD207">
        <v>0.7507645549591635</v>
      </c>
      <c r="AE207">
        <v>0.76571084607395612</v>
      </c>
    </row>
    <row r="208" spans="1:31" x14ac:dyDescent="0.3">
      <c r="A208" t="s">
        <v>332</v>
      </c>
      <c r="B208" t="s">
        <v>23</v>
      </c>
      <c r="C208" t="s">
        <v>39</v>
      </c>
      <c r="D208">
        <v>0.215197339106591</v>
      </c>
      <c r="E208">
        <v>0.20708669606224289</v>
      </c>
      <c r="F208">
        <v>0.13951372295826747</v>
      </c>
      <c r="G208">
        <v>0.14643184211797788</v>
      </c>
      <c r="H208">
        <v>0.13269549670438044</v>
      </c>
      <c r="I208">
        <v>6.1762099156240112E-2</v>
      </c>
      <c r="J208">
        <v>6.3753814948937573E-2</v>
      </c>
      <c r="K208">
        <v>5.8262901251310686E-2</v>
      </c>
      <c r="L208">
        <v>3.1294758855720306E-2</v>
      </c>
      <c r="M208">
        <v>2.4057505571474378E-2</v>
      </c>
      <c r="N208">
        <v>1.7698898860642336E-2</v>
      </c>
      <c r="O208">
        <v>4.0408617220694741E-2</v>
      </c>
      <c r="P208">
        <v>2.6276335362588801E-2</v>
      </c>
      <c r="Q208">
        <v>2.2502367368565594E-2</v>
      </c>
      <c r="R208">
        <v>2.2318446155877875E-2</v>
      </c>
      <c r="S208">
        <v>2.6055560377458549E-2</v>
      </c>
      <c r="T208">
        <v>2.2270376703357818E-2</v>
      </c>
      <c r="U208">
        <v>2.258098990632023E-2</v>
      </c>
      <c r="V208">
        <v>2.2082081649030336E-2</v>
      </c>
      <c r="W208">
        <v>2.0409044613447409E-2</v>
      </c>
      <c r="X208">
        <v>3.2924190901594021E-2</v>
      </c>
      <c r="Y208">
        <v>2.9719101317573927E-2</v>
      </c>
      <c r="Z208">
        <v>1.6943524559415613E-2</v>
      </c>
      <c r="AA208">
        <v>1.757266571019302E-2</v>
      </c>
      <c r="AB208">
        <v>1.7950409758235017E-2</v>
      </c>
      <c r="AC208">
        <v>2.0046931524657439E-2</v>
      </c>
      <c r="AD208">
        <v>1.9868407911932916E-2</v>
      </c>
      <c r="AE208">
        <v>1.4861751362534741E-2</v>
      </c>
    </row>
    <row r="209" spans="1:31" x14ac:dyDescent="0.3">
      <c r="A209" t="s">
        <v>333</v>
      </c>
      <c r="B209" t="s">
        <v>23</v>
      </c>
      <c r="C209" t="s">
        <v>76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 t="s">
        <v>334</v>
      </c>
      <c r="B210" t="s">
        <v>24</v>
      </c>
      <c r="C210" t="s">
        <v>35</v>
      </c>
      <c r="D210">
        <v>5.387363785634044E-3</v>
      </c>
      <c r="E210">
        <v>5.0922293887778773E-3</v>
      </c>
      <c r="F210">
        <v>8.2745623489310031E-3</v>
      </c>
      <c r="G210">
        <v>5.9773851850815959E-3</v>
      </c>
      <c r="H210">
        <v>6.3813943848048445E-3</v>
      </c>
      <c r="I210">
        <v>6.6798614692988381E-3</v>
      </c>
      <c r="J210">
        <v>6.5375920031104521E-3</v>
      </c>
      <c r="K210">
        <v>6.9457099933457039E-3</v>
      </c>
      <c r="L210">
        <v>7.1186030943465447E-3</v>
      </c>
      <c r="M210">
        <v>7.5039505475691963E-3</v>
      </c>
      <c r="N210">
        <v>6.8149913248309038E-3</v>
      </c>
      <c r="O210">
        <v>7.2654844152008234E-3</v>
      </c>
      <c r="P210">
        <v>6.9702054060863409E-3</v>
      </c>
      <c r="Q210">
        <v>9.6004629614678833E-3</v>
      </c>
      <c r="R210">
        <v>1.5291330200270787E-2</v>
      </c>
      <c r="S210">
        <v>1.6234798180961168E-2</v>
      </c>
      <c r="T210">
        <v>2.411351938586169E-2</v>
      </c>
      <c r="U210">
        <v>2.5062685379777981E-2</v>
      </c>
      <c r="V210">
        <v>3.2182176929448553E-2</v>
      </c>
      <c r="W210">
        <v>2.7292817475224287E-2</v>
      </c>
      <c r="X210">
        <v>1.5387376126710746E-2</v>
      </c>
      <c r="Y210">
        <v>1.9530595600447034E-2</v>
      </c>
      <c r="Z210">
        <v>2.1697229261392822E-2</v>
      </c>
      <c r="AA210">
        <v>2.010332657705893E-2</v>
      </c>
      <c r="AB210">
        <v>2.9512493876679393E-2</v>
      </c>
      <c r="AC210">
        <v>3.3993243642727419E-2</v>
      </c>
      <c r="AD210">
        <v>3.4405322071166672E-2</v>
      </c>
      <c r="AE210">
        <v>3.4900939862179153E-2</v>
      </c>
    </row>
    <row r="211" spans="1:31" x14ac:dyDescent="0.3">
      <c r="A211" t="s">
        <v>504</v>
      </c>
      <c r="B211" t="s">
        <v>24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335</v>
      </c>
      <c r="B212" t="s">
        <v>24</v>
      </c>
      <c r="C212" t="s">
        <v>66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">
      <c r="A213" t="s">
        <v>336</v>
      </c>
      <c r="B213" t="s">
        <v>24</v>
      </c>
      <c r="C213" t="s">
        <v>33</v>
      </c>
      <c r="D213">
        <v>0.2091026902309932</v>
      </c>
      <c r="E213">
        <v>0.26326338052996745</v>
      </c>
      <c r="F213">
        <v>0.3379980207278479</v>
      </c>
      <c r="G213">
        <v>0.27338455237602732</v>
      </c>
      <c r="H213">
        <v>0.24721333484112007</v>
      </c>
      <c r="I213">
        <v>0.22456633134009063</v>
      </c>
      <c r="J213">
        <v>0.19132151456584257</v>
      </c>
      <c r="K213">
        <v>0.17871142532034523</v>
      </c>
      <c r="L213">
        <v>0.16012283114868722</v>
      </c>
      <c r="M213">
        <v>0.14363878685713569</v>
      </c>
      <c r="N213">
        <v>0.14503318120036363</v>
      </c>
      <c r="O213">
        <v>0.14656090246005982</v>
      </c>
      <c r="P213">
        <v>0.15064045381688404</v>
      </c>
      <c r="Q213">
        <v>0.15572153307487199</v>
      </c>
      <c r="R213">
        <v>0.16322587997057028</v>
      </c>
      <c r="S213">
        <v>0.16644374765826639</v>
      </c>
      <c r="T213">
        <v>0.16416622382790161</v>
      </c>
      <c r="U213">
        <v>0.17463183794960718</v>
      </c>
      <c r="V213">
        <v>0.16630479797898262</v>
      </c>
      <c r="W213">
        <v>0.16459064472597312</v>
      </c>
      <c r="X213">
        <v>0.17639920347261887</v>
      </c>
      <c r="Y213">
        <v>0.16483988959471477</v>
      </c>
      <c r="Z213">
        <v>0.15416908732063769</v>
      </c>
      <c r="AA213">
        <v>0.1457304933468517</v>
      </c>
      <c r="AB213">
        <v>0.14861413973918983</v>
      </c>
      <c r="AC213">
        <v>0.1570898752189642</v>
      </c>
      <c r="AD213">
        <v>0.17705910957656537</v>
      </c>
      <c r="AE213">
        <v>0.18607363138758401</v>
      </c>
    </row>
    <row r="214" spans="1:31" x14ac:dyDescent="0.3">
      <c r="A214" t="s">
        <v>337</v>
      </c>
      <c r="B214" t="s">
        <v>24</v>
      </c>
      <c r="C214" t="s">
        <v>37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 t="s">
        <v>338</v>
      </c>
      <c r="B215" t="s">
        <v>24</v>
      </c>
      <c r="C215" t="s">
        <v>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 t="s">
        <v>339</v>
      </c>
      <c r="B216" t="s">
        <v>24</v>
      </c>
      <c r="C216" t="s">
        <v>38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 t="s">
        <v>340</v>
      </c>
      <c r="B217" t="s">
        <v>24</v>
      </c>
      <c r="C217" t="s">
        <v>140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t="s">
        <v>341</v>
      </c>
      <c r="B218" t="s">
        <v>24</v>
      </c>
      <c r="C218" t="s">
        <v>141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 t="s">
        <v>342</v>
      </c>
      <c r="B219" t="s">
        <v>24</v>
      </c>
      <c r="C219" t="s">
        <v>34</v>
      </c>
      <c r="D219">
        <v>2.9890339531826838E-2</v>
      </c>
      <c r="E219">
        <v>2.199189184403269E-2</v>
      </c>
      <c r="F219">
        <v>2.5871040590266015E-2</v>
      </c>
      <c r="G219">
        <v>1.2176189606718008E-2</v>
      </c>
      <c r="H219">
        <v>2.8895046415356812E-2</v>
      </c>
      <c r="I219">
        <v>6.8608659856332285E-3</v>
      </c>
      <c r="J219">
        <v>3.7207775331029348E-3</v>
      </c>
      <c r="K219">
        <v>1.2051735519506466E-3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1.4320209105123109E-3</v>
      </c>
      <c r="T219">
        <v>1.3509967329822857E-3</v>
      </c>
      <c r="U219">
        <v>1.3796281831126259E-3</v>
      </c>
      <c r="V219">
        <v>2.6562226730639641E-3</v>
      </c>
      <c r="W219">
        <v>3.9434099401442135E-3</v>
      </c>
      <c r="X219">
        <v>8.9481327232939604E-3</v>
      </c>
      <c r="Y219">
        <v>1.0482901588809088E-2</v>
      </c>
      <c r="Z219">
        <v>1.5727334394109185E-2</v>
      </c>
      <c r="AA219">
        <v>1.3662714464074379E-2</v>
      </c>
      <c r="AB219">
        <v>1.5854934812170932E-2</v>
      </c>
      <c r="AC219">
        <v>1.3409181844908337E-2</v>
      </c>
      <c r="AD219">
        <v>2.023671686501707E-2</v>
      </c>
      <c r="AE219">
        <v>2.6671475248004832E-2</v>
      </c>
    </row>
    <row r="220" spans="1:31" x14ac:dyDescent="0.3">
      <c r="A220" t="s">
        <v>343</v>
      </c>
      <c r="B220" t="s">
        <v>24</v>
      </c>
      <c r="C220" t="s">
        <v>75</v>
      </c>
      <c r="D220">
        <v>0.26232697357442702</v>
      </c>
      <c r="E220">
        <v>0.23796212171837838</v>
      </c>
      <c r="F220">
        <v>0.40635506836215607</v>
      </c>
      <c r="G220">
        <v>0.5530879198557821</v>
      </c>
      <c r="H220">
        <v>0.59991808519218848</v>
      </c>
      <c r="I220">
        <v>0.68376113777559644</v>
      </c>
      <c r="J220">
        <v>0.69370106867249559</v>
      </c>
      <c r="K220">
        <v>0.70263433311685297</v>
      </c>
      <c r="L220">
        <v>0.76770534625559406</v>
      </c>
      <c r="M220">
        <v>0.78443356886315918</v>
      </c>
      <c r="N220">
        <v>0.8107668377075774</v>
      </c>
      <c r="O220">
        <v>0.81019836115672295</v>
      </c>
      <c r="P220">
        <v>0.79578241084831225</v>
      </c>
      <c r="Q220">
        <v>0.78155244077729169</v>
      </c>
      <c r="R220">
        <v>0.77371469523641578</v>
      </c>
      <c r="S220">
        <v>0.76329702371803498</v>
      </c>
      <c r="T220">
        <v>0.74665101605180895</v>
      </c>
      <c r="U220">
        <v>0.73023243409362115</v>
      </c>
      <c r="V220">
        <v>0.73054659286102186</v>
      </c>
      <c r="W220">
        <v>0.74131816260699956</v>
      </c>
      <c r="X220">
        <v>0.71766804750133539</v>
      </c>
      <c r="Y220">
        <v>0.71819122301444371</v>
      </c>
      <c r="Z220">
        <v>0.72225044588078491</v>
      </c>
      <c r="AA220">
        <v>0.72712695476315448</v>
      </c>
      <c r="AB220">
        <v>0.72267919987948681</v>
      </c>
      <c r="AC220">
        <v>0.72549020538847198</v>
      </c>
      <c r="AD220">
        <v>0.69415875722917053</v>
      </c>
      <c r="AE220">
        <v>0.66911398918434806</v>
      </c>
    </row>
    <row r="221" spans="1:31" x14ac:dyDescent="0.3">
      <c r="A221" t="s">
        <v>344</v>
      </c>
      <c r="B221" t="s">
        <v>24</v>
      </c>
      <c r="C221" t="s">
        <v>39</v>
      </c>
      <c r="D221">
        <v>0.49329263287711883</v>
      </c>
      <c r="E221">
        <v>0.4716903765188436</v>
      </c>
      <c r="F221">
        <v>0.22150130797079895</v>
      </c>
      <c r="G221">
        <v>0.15537395297639095</v>
      </c>
      <c r="H221">
        <v>0.11759213916652979</v>
      </c>
      <c r="I221">
        <v>7.8131803429380906E-2</v>
      </c>
      <c r="J221">
        <v>0.1047190472254485</v>
      </c>
      <c r="K221">
        <v>0.11050335801750547</v>
      </c>
      <c r="L221">
        <v>6.5053219501372217E-2</v>
      </c>
      <c r="M221">
        <v>6.442369373213605E-2</v>
      </c>
      <c r="N221">
        <v>3.7384989767228052E-2</v>
      </c>
      <c r="O221">
        <v>3.597525196801632E-2</v>
      </c>
      <c r="P221">
        <v>4.6606929928717386E-2</v>
      </c>
      <c r="Q221">
        <v>5.312556318636847E-2</v>
      </c>
      <c r="R221">
        <v>4.7768094592743213E-2</v>
      </c>
      <c r="S221">
        <v>5.2592409532225215E-2</v>
      </c>
      <c r="T221">
        <v>6.3718244001445531E-2</v>
      </c>
      <c r="U221">
        <v>6.8693414393881075E-2</v>
      </c>
      <c r="V221">
        <v>6.831020955748289E-2</v>
      </c>
      <c r="W221">
        <v>6.285496525165872E-2</v>
      </c>
      <c r="X221">
        <v>8.1597240176041058E-2</v>
      </c>
      <c r="Y221">
        <v>8.6955390201585381E-2</v>
      </c>
      <c r="Z221">
        <v>8.6155903143075377E-2</v>
      </c>
      <c r="AA221">
        <v>9.337651084886045E-2</v>
      </c>
      <c r="AB221">
        <v>8.3339231692473079E-2</v>
      </c>
      <c r="AC221">
        <v>7.0017493904928146E-2</v>
      </c>
      <c r="AD221">
        <v>7.4140094258080269E-2</v>
      </c>
      <c r="AE221">
        <v>8.3239964317883927E-2</v>
      </c>
    </row>
    <row r="222" spans="1:31" x14ac:dyDescent="0.3">
      <c r="A222" t="s">
        <v>345</v>
      </c>
      <c r="B222" t="s">
        <v>24</v>
      </c>
      <c r="C222" t="s">
        <v>76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346</v>
      </c>
      <c r="B223" t="s">
        <v>27</v>
      </c>
      <c r="C223" t="s">
        <v>35</v>
      </c>
      <c r="D223">
        <v>5.231580505541996E-2</v>
      </c>
      <c r="E223">
        <v>4.5777597527892892E-2</v>
      </c>
      <c r="F223">
        <v>4.8849969491267506E-2</v>
      </c>
      <c r="G223">
        <v>5.174656865034024E-2</v>
      </c>
      <c r="H223">
        <v>5.3734606042236288E-2</v>
      </c>
      <c r="I223">
        <v>5.4171800966327156E-2</v>
      </c>
      <c r="J223">
        <v>4.8657068906826847E-2</v>
      </c>
      <c r="K223">
        <v>4.8063970804936559E-2</v>
      </c>
      <c r="L223">
        <v>4.7831029489109819E-2</v>
      </c>
      <c r="M223">
        <v>5.2796555417703152E-2</v>
      </c>
      <c r="N223">
        <v>7.9260996183124752E-2</v>
      </c>
      <c r="O223">
        <v>7.4180303660168229E-2</v>
      </c>
      <c r="P223">
        <v>6.9485170753293649E-2</v>
      </c>
      <c r="Q223">
        <v>6.2574307168562215E-2</v>
      </c>
      <c r="R223">
        <v>5.9933191622220612E-2</v>
      </c>
      <c r="S223">
        <v>6.2943131787349907E-2</v>
      </c>
      <c r="T223">
        <v>5.3666406178506487E-2</v>
      </c>
      <c r="U223">
        <v>5.0538211775657552E-2</v>
      </c>
      <c r="V223">
        <v>2.5291952059925554E-2</v>
      </c>
      <c r="W223">
        <v>5.8135144041288021E-2</v>
      </c>
      <c r="X223">
        <v>3.2889647859801259E-2</v>
      </c>
      <c r="Y223">
        <v>4.5799287492625768E-2</v>
      </c>
      <c r="Z223">
        <v>5.1764774505378225E-2</v>
      </c>
      <c r="AA223">
        <v>6.8343816940612784E-2</v>
      </c>
      <c r="AB223">
        <v>8.3683504523017191E-2</v>
      </c>
      <c r="AC223">
        <v>4.7306142250568332E-2</v>
      </c>
      <c r="AD223">
        <v>4.4982048408924905E-2</v>
      </c>
      <c r="AE223">
        <v>4.3042449674688107E-2</v>
      </c>
    </row>
    <row r="224" spans="1:31" x14ac:dyDescent="0.3">
      <c r="A224" t="s">
        <v>505</v>
      </c>
      <c r="B224" t="s">
        <v>27</v>
      </c>
      <c r="C224" t="s">
        <v>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 t="s">
        <v>347</v>
      </c>
      <c r="B225" t="s">
        <v>27</v>
      </c>
      <c r="C225" t="s">
        <v>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 t="s">
        <v>348</v>
      </c>
      <c r="B226" t="s">
        <v>27</v>
      </c>
      <c r="C226" t="s">
        <v>33</v>
      </c>
      <c r="D226">
        <v>0.30079269739229936</v>
      </c>
      <c r="E226">
        <v>0.28069465724860715</v>
      </c>
      <c r="F226">
        <v>0.29589286036254214</v>
      </c>
      <c r="G226">
        <v>0.31415625449166018</v>
      </c>
      <c r="H226">
        <v>0.31812673308490352</v>
      </c>
      <c r="I226">
        <v>0.34226805506647728</v>
      </c>
      <c r="J226">
        <v>0.35996184977494056</v>
      </c>
      <c r="K226">
        <v>0.34393978958447813</v>
      </c>
      <c r="L226">
        <v>0.35346523748767272</v>
      </c>
      <c r="M226">
        <v>0.3788540326678852</v>
      </c>
      <c r="N226">
        <v>0.3510064912890255</v>
      </c>
      <c r="O226">
        <v>0.35272852789093184</v>
      </c>
      <c r="P226">
        <v>0.37904778590055799</v>
      </c>
      <c r="Q226">
        <v>0.39728517689323284</v>
      </c>
      <c r="R226">
        <v>0.40585411092342455</v>
      </c>
      <c r="S226">
        <v>0.41383252262212133</v>
      </c>
      <c r="T226">
        <v>0.3925651395920009</v>
      </c>
      <c r="U226">
        <v>0.40341534791406969</v>
      </c>
      <c r="V226">
        <v>0.42860542062268459</v>
      </c>
      <c r="W226">
        <v>0.41059251057481955</v>
      </c>
      <c r="X226">
        <v>0.49048453810696552</v>
      </c>
      <c r="Y226">
        <v>0.4953817283947296</v>
      </c>
      <c r="Z226">
        <v>0.44766783062521659</v>
      </c>
      <c r="AA226">
        <v>0.46362964679966079</v>
      </c>
      <c r="AB226">
        <v>0.47703273161463655</v>
      </c>
      <c r="AC226">
        <v>0.48773383402560133</v>
      </c>
      <c r="AD226">
        <v>0.49987926107417413</v>
      </c>
      <c r="AE226">
        <v>0.50758933138956264</v>
      </c>
    </row>
    <row r="227" spans="1:31" x14ac:dyDescent="0.3">
      <c r="A227" t="s">
        <v>349</v>
      </c>
      <c r="B227" t="s">
        <v>27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6.6408480907239776E-5</v>
      </c>
      <c r="P227">
        <v>9.1766860898951467E-5</v>
      </c>
      <c r="Q227">
        <v>1.4626935636004508E-4</v>
      </c>
      <c r="R227">
        <v>1.707382126813964E-4</v>
      </c>
      <c r="S227">
        <v>2.0568297156893647E-4</v>
      </c>
      <c r="T227">
        <v>2.6538176847663462E-4</v>
      </c>
      <c r="U227">
        <v>3.8947726588285257E-4</v>
      </c>
      <c r="V227">
        <v>6.751221162787966E-4</v>
      </c>
      <c r="W227">
        <v>1.0405394062889259E-3</v>
      </c>
      <c r="X227">
        <v>1.4522943261775696E-3</v>
      </c>
      <c r="Y227">
        <v>2.0631994848512758E-3</v>
      </c>
      <c r="Z227">
        <v>2.7724931499414664E-3</v>
      </c>
      <c r="AA227">
        <v>3.2862741561799982E-3</v>
      </c>
      <c r="AB227">
        <v>4.4551537465199803E-3</v>
      </c>
      <c r="AC227">
        <v>5.9223721778503954E-3</v>
      </c>
      <c r="AD227">
        <v>6.7865780713045826E-3</v>
      </c>
      <c r="AE227">
        <v>7.763304007474347E-3</v>
      </c>
    </row>
    <row r="228" spans="1:31" x14ac:dyDescent="0.3">
      <c r="A228" t="s">
        <v>350</v>
      </c>
      <c r="B228" t="s">
        <v>27</v>
      </c>
      <c r="C228" t="s">
        <v>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t="s">
        <v>351</v>
      </c>
      <c r="B229" t="s">
        <v>27</v>
      </c>
      <c r="C229" t="s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1.3535263496277433E-6</v>
      </c>
      <c r="O229">
        <v>3.8505757836970971E-5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t="s">
        <v>352</v>
      </c>
      <c r="B230" t="s">
        <v>27</v>
      </c>
      <c r="C230" t="s">
        <v>140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 t="s">
        <v>353</v>
      </c>
      <c r="B231" t="s">
        <v>27</v>
      </c>
      <c r="C231" t="s">
        <v>141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 t="s">
        <v>354</v>
      </c>
      <c r="B232" t="s">
        <v>27</v>
      </c>
      <c r="C232" t="s">
        <v>34</v>
      </c>
      <c r="D232">
        <v>0.63158316901042855</v>
      </c>
      <c r="E232">
        <v>0.65815464688513958</v>
      </c>
      <c r="F232">
        <v>0.61115009893333139</v>
      </c>
      <c r="G232">
        <v>0.59499587437162882</v>
      </c>
      <c r="H232">
        <v>0.58887408388849716</v>
      </c>
      <c r="I232">
        <v>0.56697420301563528</v>
      </c>
      <c r="J232">
        <v>0.55749590486771594</v>
      </c>
      <c r="K232">
        <v>0.57415293181491078</v>
      </c>
      <c r="L232">
        <v>0.56731133698359248</v>
      </c>
      <c r="M232">
        <v>0.53481222510302939</v>
      </c>
      <c r="N232">
        <v>0.52878536788244446</v>
      </c>
      <c r="O232">
        <v>0.53282724342097831</v>
      </c>
      <c r="P232">
        <v>0.51304068424488147</v>
      </c>
      <c r="Q232">
        <v>0.50316340538764737</v>
      </c>
      <c r="R232">
        <v>0.49760641140565315</v>
      </c>
      <c r="S232">
        <v>0.48723793250232605</v>
      </c>
      <c r="T232">
        <v>0.51684077228220782</v>
      </c>
      <c r="U232">
        <v>0.51181007219216568</v>
      </c>
      <c r="V232">
        <v>0.50892256605807151</v>
      </c>
      <c r="W232">
        <v>0.490522273516245</v>
      </c>
      <c r="X232">
        <v>0.43280518138009072</v>
      </c>
      <c r="Y232">
        <v>0.42108608682657844</v>
      </c>
      <c r="Z232">
        <v>0.45516453380004424</v>
      </c>
      <c r="AA232">
        <v>0.41858926960927029</v>
      </c>
      <c r="AB232">
        <v>0.38130098010128077</v>
      </c>
      <c r="AC232">
        <v>0.40549701022091594</v>
      </c>
      <c r="AD232">
        <v>0.39050684320066359</v>
      </c>
      <c r="AE232">
        <v>0.38202751812370972</v>
      </c>
    </row>
    <row r="233" spans="1:31" x14ac:dyDescent="0.3">
      <c r="A233" t="s">
        <v>355</v>
      </c>
      <c r="B233" t="s">
        <v>27</v>
      </c>
      <c r="C233" t="s">
        <v>75</v>
      </c>
      <c r="D233">
        <v>0</v>
      </c>
      <c r="E233">
        <v>0</v>
      </c>
      <c r="F233">
        <v>2.9936547515404165E-2</v>
      </c>
      <c r="G233">
        <v>3.0189892793228326E-2</v>
      </c>
      <c r="H233">
        <v>3.1204836000555399E-2</v>
      </c>
      <c r="I233">
        <v>3.088761296402566E-2</v>
      </c>
      <c r="J233">
        <v>2.7743229605605844E-2</v>
      </c>
      <c r="K233">
        <v>2.8572149996065832E-2</v>
      </c>
      <c r="L233">
        <v>2.7355007990812519E-2</v>
      </c>
      <c r="M233">
        <v>3.0194838178581811E-2</v>
      </c>
      <c r="N233">
        <v>3.6957400142152499E-2</v>
      </c>
      <c r="O233">
        <v>3.7173768204696915E-2</v>
      </c>
      <c r="P233">
        <v>3.585226933456527E-2</v>
      </c>
      <c r="Q233">
        <v>3.5103218839610609E-2</v>
      </c>
      <c r="R233">
        <v>3.4943060356202059E-2</v>
      </c>
      <c r="S233">
        <v>3.4105711118648727E-2</v>
      </c>
      <c r="T233">
        <v>3.5178179232038691E-2</v>
      </c>
      <c r="U233">
        <v>3.2556045745398436E-2</v>
      </c>
      <c r="V233">
        <v>3.5328065928324819E-2</v>
      </c>
      <c r="W233">
        <v>3.8443160161858662E-2</v>
      </c>
      <c r="X233">
        <v>4.0839214908242896E-2</v>
      </c>
      <c r="Y233">
        <v>3.4157061816663725E-2</v>
      </c>
      <c r="Z233">
        <v>4.1438789327683488E-2</v>
      </c>
      <c r="AA233">
        <v>4.4499731405412489E-2</v>
      </c>
      <c r="AB233">
        <v>5.282950266378536E-2</v>
      </c>
      <c r="AC233">
        <v>5.1957636300250777E-2</v>
      </c>
      <c r="AD233">
        <v>5.6393131125920211E-2</v>
      </c>
      <c r="AE233">
        <v>5.8631374986460025E-2</v>
      </c>
    </row>
    <row r="234" spans="1:31" x14ac:dyDescent="0.3">
      <c r="A234" t="s">
        <v>356</v>
      </c>
      <c r="B234" t="s">
        <v>27</v>
      </c>
      <c r="C234" t="s">
        <v>39</v>
      </c>
      <c r="D234">
        <v>1.5308328541852144E-2</v>
      </c>
      <c r="E234">
        <v>1.5373098338360392E-2</v>
      </c>
      <c r="F234">
        <v>1.4170523697454876E-2</v>
      </c>
      <c r="G234">
        <v>8.9114096931426374E-3</v>
      </c>
      <c r="H234">
        <v>8.0597409838075174E-3</v>
      </c>
      <c r="I234">
        <v>5.6983279875348312E-3</v>
      </c>
      <c r="J234">
        <v>6.1419468449108771E-3</v>
      </c>
      <c r="K234">
        <v>5.2711577996089097E-3</v>
      </c>
      <c r="L234">
        <v>4.0373880488123876E-3</v>
      </c>
      <c r="M234">
        <v>3.342348632800517E-3</v>
      </c>
      <c r="N234">
        <v>3.9883909769030841E-3</v>
      </c>
      <c r="O234">
        <v>2.985242584480385E-3</v>
      </c>
      <c r="P234">
        <v>2.4823229058025475E-3</v>
      </c>
      <c r="Q234">
        <v>1.7276223545868725E-3</v>
      </c>
      <c r="R234">
        <v>1.4924874798184135E-3</v>
      </c>
      <c r="S234">
        <v>1.6750189979849997E-3</v>
      </c>
      <c r="T234">
        <v>1.4841209467696436E-3</v>
      </c>
      <c r="U234">
        <v>1.2908451068257072E-3</v>
      </c>
      <c r="V234">
        <v>1.1768732147149675E-3</v>
      </c>
      <c r="W234">
        <v>1.2663722994999105E-3</v>
      </c>
      <c r="X234">
        <v>1.5291234187221649E-3</v>
      </c>
      <c r="Y234">
        <v>1.5126359845510802E-3</v>
      </c>
      <c r="Z234">
        <v>1.1915785917359723E-3</v>
      </c>
      <c r="AA234">
        <v>1.6512610888634641E-3</v>
      </c>
      <c r="AB234">
        <v>6.9812735076006844E-4</v>
      </c>
      <c r="AC234">
        <v>1.583005024813045E-3</v>
      </c>
      <c r="AD234">
        <v>1.4521381190126254E-3</v>
      </c>
      <c r="AE234">
        <v>9.4602181810524741E-4</v>
      </c>
    </row>
    <row r="235" spans="1:31" x14ac:dyDescent="0.3">
      <c r="A235" t="s">
        <v>357</v>
      </c>
      <c r="B235" t="s">
        <v>27</v>
      </c>
      <c r="C235" t="s">
        <v>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t="s">
        <v>358</v>
      </c>
      <c r="B236" t="s">
        <v>29</v>
      </c>
      <c r="C236" t="s">
        <v>35</v>
      </c>
      <c r="D236">
        <v>8.2817894475277237E-2</v>
      </c>
      <c r="E236">
        <v>8.2264993838297149E-2</v>
      </c>
      <c r="F236">
        <v>7.9701815608852436E-2</v>
      </c>
      <c r="G236">
        <v>8.048703189136111E-2</v>
      </c>
      <c r="H236">
        <v>0.10566805745505962</v>
      </c>
      <c r="I236">
        <v>0.10558029534075092</v>
      </c>
      <c r="J236">
        <v>0.11428343258421735</v>
      </c>
      <c r="K236">
        <v>0.13298498318311636</v>
      </c>
      <c r="L236">
        <v>0.18589955462303615</v>
      </c>
      <c r="M236">
        <v>0.17343322893339247</v>
      </c>
      <c r="N236">
        <v>0.18005563290865706</v>
      </c>
      <c r="O236">
        <v>0.19442080140995632</v>
      </c>
      <c r="P236">
        <v>0.1717905870947315</v>
      </c>
      <c r="Q236">
        <v>0.25365528997752007</v>
      </c>
      <c r="R236">
        <v>0.2077271183691817</v>
      </c>
      <c r="S236">
        <v>0.32252508384095219</v>
      </c>
      <c r="T236">
        <v>0.43083043668460341</v>
      </c>
      <c r="U236">
        <v>0.52468101426036995</v>
      </c>
      <c r="V236">
        <v>0.54814774569924951</v>
      </c>
      <c r="W236">
        <v>0.49425098007098184</v>
      </c>
      <c r="X236">
        <v>0.41996577321160516</v>
      </c>
      <c r="Y236">
        <v>0.38916832805699519</v>
      </c>
      <c r="Z236">
        <v>0.36644890396854712</v>
      </c>
      <c r="AA236">
        <v>0.28839766890324264</v>
      </c>
      <c r="AB236">
        <v>0.27220550726549675</v>
      </c>
      <c r="AC236">
        <v>0.24941234548151808</v>
      </c>
      <c r="AD236">
        <v>0.24301358336257387</v>
      </c>
      <c r="AE236">
        <v>0.24386665363170587</v>
      </c>
    </row>
    <row r="237" spans="1:31" x14ac:dyDescent="0.3">
      <c r="A237" t="s">
        <v>506</v>
      </c>
      <c r="B237" t="s">
        <v>29</v>
      </c>
      <c r="C237" t="s">
        <v>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359</v>
      </c>
      <c r="B238" t="s">
        <v>29</v>
      </c>
      <c r="C238" t="s">
        <v>66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">
      <c r="A239" t="s">
        <v>360</v>
      </c>
      <c r="B239" t="s">
        <v>29</v>
      </c>
      <c r="C239" t="s">
        <v>33</v>
      </c>
      <c r="D239">
        <v>0.52397096200361659</v>
      </c>
      <c r="E239">
        <v>0.53872189928505887</v>
      </c>
      <c r="F239">
        <v>0.56620863687223955</v>
      </c>
      <c r="G239">
        <v>0.56572553666786041</v>
      </c>
      <c r="H239">
        <v>0.55023304260312489</v>
      </c>
      <c r="I239">
        <v>0.52503612689559209</v>
      </c>
      <c r="J239">
        <v>0.49583580717011044</v>
      </c>
      <c r="K239">
        <v>0.50894863270145363</v>
      </c>
      <c r="L239">
        <v>0.69847497618604615</v>
      </c>
      <c r="M239">
        <v>0.60225102972406697</v>
      </c>
      <c r="N239">
        <v>0.56951901582462749</v>
      </c>
      <c r="O239">
        <v>0.45617381616759189</v>
      </c>
      <c r="P239">
        <v>0.513840764475892</v>
      </c>
      <c r="Q239">
        <v>0.42691992767989956</v>
      </c>
      <c r="R239">
        <v>0.40978547897193257</v>
      </c>
      <c r="S239">
        <v>0.55581536499957884</v>
      </c>
      <c r="T239">
        <v>0.48939539894408046</v>
      </c>
      <c r="U239">
        <v>0.42806948180968002</v>
      </c>
      <c r="V239">
        <v>0.39330816257679263</v>
      </c>
      <c r="W239">
        <v>0.50574901992901811</v>
      </c>
      <c r="X239">
        <v>0.50966692293036897</v>
      </c>
      <c r="Y239">
        <v>0.53896788377200777</v>
      </c>
      <c r="Z239">
        <v>0.55651909364775576</v>
      </c>
      <c r="AA239">
        <v>0.5519577783557843</v>
      </c>
      <c r="AB239">
        <v>0.54646364770693012</v>
      </c>
      <c r="AC239">
        <v>0.55804169455287012</v>
      </c>
      <c r="AD239">
        <v>0.57467877150531943</v>
      </c>
      <c r="AE239">
        <v>0.49062635312299502</v>
      </c>
    </row>
    <row r="240" spans="1:31" x14ac:dyDescent="0.3">
      <c r="A240" t="s">
        <v>361</v>
      </c>
      <c r="B240" t="s">
        <v>29</v>
      </c>
      <c r="C240" t="s">
        <v>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0.18577572210648938</v>
      </c>
    </row>
    <row r="241" spans="1:31" x14ac:dyDescent="0.3">
      <c r="A241" t="s">
        <v>362</v>
      </c>
      <c r="B241" t="s">
        <v>29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 t="s">
        <v>363</v>
      </c>
      <c r="B242" t="s">
        <v>29</v>
      </c>
      <c r="C242" t="s">
        <v>38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 t="s">
        <v>364</v>
      </c>
      <c r="B243" t="s">
        <v>29</v>
      </c>
      <c r="C243" t="s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 t="s">
        <v>365</v>
      </c>
      <c r="B244" t="s">
        <v>29</v>
      </c>
      <c r="C244" t="s">
        <v>141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">
      <c r="A245" t="s">
        <v>366</v>
      </c>
      <c r="B245" t="s">
        <v>29</v>
      </c>
      <c r="C245" t="s">
        <v>34</v>
      </c>
      <c r="D245">
        <v>0.39321114352110609</v>
      </c>
      <c r="E245">
        <v>0.37901310687664391</v>
      </c>
      <c r="F245">
        <v>0.35408954751890803</v>
      </c>
      <c r="G245">
        <v>0.35378743144077845</v>
      </c>
      <c r="H245">
        <v>0.34409889994181553</v>
      </c>
      <c r="I245">
        <v>0.36938357776365699</v>
      </c>
      <c r="J245">
        <v>0.38988076024567225</v>
      </c>
      <c r="K245">
        <v>0.3580663841154299</v>
      </c>
      <c r="L245">
        <v>0.11562546919091769</v>
      </c>
      <c r="M245">
        <v>0.22431574134254051</v>
      </c>
      <c r="N245">
        <v>0.2504253512667155</v>
      </c>
      <c r="O245">
        <v>0.34940538242245178</v>
      </c>
      <c r="P245">
        <v>0.31436864842937656</v>
      </c>
      <c r="Q245">
        <v>0.31942478234258032</v>
      </c>
      <c r="R245">
        <v>0.38248740265888581</v>
      </c>
      <c r="S245">
        <v>0.12165955115946893</v>
      </c>
      <c r="T245">
        <v>7.9774164371316097E-2</v>
      </c>
      <c r="U245">
        <v>4.7249503929950094E-2</v>
      </c>
      <c r="V245">
        <v>5.8544091723957803E-2</v>
      </c>
      <c r="W245">
        <v>0</v>
      </c>
      <c r="X245">
        <v>0</v>
      </c>
      <c r="Y245">
        <v>0</v>
      </c>
      <c r="Z245">
        <v>0</v>
      </c>
      <c r="AA245">
        <v>8.6893662866304316E-2</v>
      </c>
      <c r="AB245">
        <v>8.8603158771450377E-2</v>
      </c>
      <c r="AC245">
        <v>0.12357558534249903</v>
      </c>
      <c r="AD245">
        <v>0.11877566570924532</v>
      </c>
      <c r="AE245">
        <v>1.1577453012505021E-2</v>
      </c>
    </row>
    <row r="246" spans="1:31" x14ac:dyDescent="0.3">
      <c r="A246" t="s">
        <v>367</v>
      </c>
      <c r="B246" t="s">
        <v>29</v>
      </c>
      <c r="C246" t="s">
        <v>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7.0367303858025879E-2</v>
      </c>
      <c r="Y246">
        <v>7.1863788170997089E-2</v>
      </c>
      <c r="Z246">
        <v>7.7032002383697229E-2</v>
      </c>
      <c r="AA246">
        <v>7.2750889874668712E-2</v>
      </c>
      <c r="AB246">
        <v>9.272768625612271E-2</v>
      </c>
      <c r="AC246">
        <v>6.8970374623112715E-2</v>
      </c>
      <c r="AD246">
        <v>6.3531979422861429E-2</v>
      </c>
      <c r="AE246">
        <v>6.8153818126304777E-2</v>
      </c>
    </row>
    <row r="247" spans="1:31" x14ac:dyDescent="0.3">
      <c r="A247" t="s">
        <v>368</v>
      </c>
      <c r="B247" t="s">
        <v>29</v>
      </c>
      <c r="C247" t="s">
        <v>39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 t="s">
        <v>369</v>
      </c>
      <c r="B248" t="s">
        <v>29</v>
      </c>
      <c r="C248" t="s">
        <v>76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 t="s">
        <v>370</v>
      </c>
      <c r="B249" t="s">
        <v>8</v>
      </c>
      <c r="C249" t="s">
        <v>35</v>
      </c>
      <c r="D249">
        <v>2.5015548051038703E-2</v>
      </c>
      <c r="E249">
        <v>2.2724523804893905E-2</v>
      </c>
      <c r="F249">
        <v>2.5161010105656623E-2</v>
      </c>
      <c r="G249">
        <v>2.4528799324238793E-2</v>
      </c>
      <c r="H249">
        <v>2.6965553155924218E-2</v>
      </c>
      <c r="I249">
        <v>2.5639944028019161E-2</v>
      </c>
      <c r="J249">
        <v>2.2481836625046506E-2</v>
      </c>
      <c r="K249">
        <v>2.7058081352110061E-2</v>
      </c>
      <c r="L249">
        <v>2.8906857421731529E-2</v>
      </c>
      <c r="M249">
        <v>3.1144296077533402E-2</v>
      </c>
      <c r="N249">
        <v>3.1851792859111619E-2</v>
      </c>
      <c r="O249">
        <v>3.0090821186019662E-2</v>
      </c>
      <c r="P249">
        <v>3.2252868345156262E-2</v>
      </c>
      <c r="Q249">
        <v>3.1937030607338275E-2</v>
      </c>
      <c r="R249">
        <v>3.0917995668533781E-2</v>
      </c>
      <c r="S249">
        <v>3.0571460161266863E-2</v>
      </c>
      <c r="T249">
        <v>3.0387139732430304E-2</v>
      </c>
      <c r="U249">
        <v>3.3440511823516636E-2</v>
      </c>
      <c r="V249">
        <v>3.1993986454375102E-2</v>
      </c>
      <c r="W249">
        <v>3.4771914511974512E-2</v>
      </c>
      <c r="X249">
        <v>3.08565148383061E-2</v>
      </c>
      <c r="Y249">
        <v>3.9899861412791546E-2</v>
      </c>
      <c r="Z249">
        <v>4.3702068837590674E-2</v>
      </c>
      <c r="AA249">
        <v>4.3469529354295502E-2</v>
      </c>
      <c r="AB249">
        <v>5.5103370777505281E-2</v>
      </c>
      <c r="AC249">
        <v>5.4700041951923691E-2</v>
      </c>
      <c r="AD249">
        <v>5.2566951564802747E-2</v>
      </c>
      <c r="AE249">
        <v>5.3846103617356048E-2</v>
      </c>
    </row>
    <row r="250" spans="1:31" x14ac:dyDescent="0.3">
      <c r="A250" t="s">
        <v>507</v>
      </c>
      <c r="B250" t="s">
        <v>8</v>
      </c>
      <c r="C250" t="s">
        <v>36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 t="s">
        <v>371</v>
      </c>
      <c r="B251" t="s">
        <v>8</v>
      </c>
      <c r="C251" t="s">
        <v>66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">
      <c r="A252" t="s">
        <v>372</v>
      </c>
      <c r="B252" t="s">
        <v>8</v>
      </c>
      <c r="C252" t="s">
        <v>33</v>
      </c>
      <c r="D252">
        <v>0.90982734505978891</v>
      </c>
      <c r="E252">
        <v>0.92152898259041649</v>
      </c>
      <c r="F252">
        <v>0.91628046913783334</v>
      </c>
      <c r="G252">
        <v>0.91806180067001719</v>
      </c>
      <c r="H252">
        <v>0.91416579911275764</v>
      </c>
      <c r="I252">
        <v>0.9252568469076855</v>
      </c>
      <c r="J252">
        <v>0.93616841992838884</v>
      </c>
      <c r="K252">
        <v>0.92646174633711886</v>
      </c>
      <c r="L252">
        <v>0.92325274355633047</v>
      </c>
      <c r="M252">
        <v>0.9193812758177341</v>
      </c>
      <c r="N252">
        <v>0.91949898985330358</v>
      </c>
      <c r="O252">
        <v>0.92550578887440493</v>
      </c>
      <c r="P252">
        <v>0.92273563005022441</v>
      </c>
      <c r="Q252">
        <v>0.92399988176503167</v>
      </c>
      <c r="R252">
        <v>0.92143288244940347</v>
      </c>
      <c r="S252">
        <v>0.91798106665114287</v>
      </c>
      <c r="T252">
        <v>0.91672201799753406</v>
      </c>
      <c r="U252">
        <v>0.90677525913683688</v>
      </c>
      <c r="V252">
        <v>0.91467079448763056</v>
      </c>
      <c r="W252">
        <v>0.91185050941330636</v>
      </c>
      <c r="X252">
        <v>0.92295920527783126</v>
      </c>
      <c r="Y252">
        <v>0.89930899315884993</v>
      </c>
      <c r="Z252">
        <v>0.89921930639015746</v>
      </c>
      <c r="AA252">
        <v>0.90171791155921599</v>
      </c>
      <c r="AB252">
        <v>0.8687239964757788</v>
      </c>
      <c r="AC252">
        <v>0.87307963992329674</v>
      </c>
      <c r="AD252">
        <v>0.87549372133878678</v>
      </c>
      <c r="AE252">
        <v>0.86951637330399212</v>
      </c>
    </row>
    <row r="253" spans="1:31" x14ac:dyDescent="0.3">
      <c r="A253" t="s">
        <v>373</v>
      </c>
      <c r="B253" t="s">
        <v>8</v>
      </c>
      <c r="C253" t="s">
        <v>37</v>
      </c>
      <c r="D253">
        <v>0</v>
      </c>
      <c r="E253">
        <v>0</v>
      </c>
      <c r="F253">
        <v>0</v>
      </c>
      <c r="G253">
        <v>0</v>
      </c>
      <c r="H253">
        <v>2.8251528703912547E-5</v>
      </c>
      <c r="I253">
        <v>2.6608869874187987E-5</v>
      </c>
      <c r="J253">
        <v>2.5941331597964752E-5</v>
      </c>
      <c r="K253">
        <v>5.8672037865943477E-5</v>
      </c>
      <c r="L253">
        <v>1.1113377536900325E-4</v>
      </c>
      <c r="M253">
        <v>1.3783518182900522E-4</v>
      </c>
      <c r="N253">
        <v>1.6652922795841636E-4</v>
      </c>
      <c r="O253">
        <v>1.7776444627336883E-4</v>
      </c>
      <c r="P253">
        <v>2.5242276129007615E-4</v>
      </c>
      <c r="Q253">
        <v>3.2737489806638343E-4</v>
      </c>
      <c r="R253">
        <v>4.2637256029641013E-4</v>
      </c>
      <c r="S253">
        <v>5.3308566722149418E-4</v>
      </c>
      <c r="T253">
        <v>7.1117995123427368E-4</v>
      </c>
      <c r="U253">
        <v>1.0266796219078921E-3</v>
      </c>
      <c r="V253">
        <v>1.2375234372704038E-3</v>
      </c>
      <c r="W253">
        <v>1.7078296910624645E-3</v>
      </c>
      <c r="X253">
        <v>1.7524186030681988E-3</v>
      </c>
      <c r="Y253">
        <v>2.9046426662345973E-3</v>
      </c>
      <c r="Z253">
        <v>3.034188779778416E-3</v>
      </c>
      <c r="AA253">
        <v>3.0965253699370334E-3</v>
      </c>
      <c r="AB253">
        <v>4.9977616628457504E-3</v>
      </c>
      <c r="AC253">
        <v>5.0835834933407502E-3</v>
      </c>
      <c r="AD253">
        <v>5.8843513740257283E-3</v>
      </c>
      <c r="AE253">
        <v>7.5150478480322724E-3</v>
      </c>
    </row>
    <row r="254" spans="1:31" x14ac:dyDescent="0.3">
      <c r="A254" t="s">
        <v>374</v>
      </c>
      <c r="B254" t="s">
        <v>8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 t="s">
        <v>375</v>
      </c>
      <c r="B255" t="s">
        <v>8</v>
      </c>
      <c r="C255" t="s">
        <v>38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376</v>
      </c>
      <c r="B256" t="s">
        <v>8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t="s">
        <v>377</v>
      </c>
      <c r="B257" t="s">
        <v>8</v>
      </c>
      <c r="C257" t="s">
        <v>141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t="s">
        <v>378</v>
      </c>
      <c r="B258" t="s">
        <v>8</v>
      </c>
      <c r="C258" t="s">
        <v>34</v>
      </c>
      <c r="D258">
        <v>2.4787478406051427E-2</v>
      </c>
      <c r="E258">
        <v>2.0922208588762977E-2</v>
      </c>
      <c r="F258">
        <v>2.0894609327974621E-2</v>
      </c>
      <c r="G258">
        <v>2.1218221623364314E-2</v>
      </c>
      <c r="H258">
        <v>2.0173072160891762E-2</v>
      </c>
      <c r="I258">
        <v>1.2932408980648159E-2</v>
      </c>
      <c r="J258">
        <v>8.9731851426608743E-3</v>
      </c>
      <c r="K258">
        <v>8.0893259741882592E-3</v>
      </c>
      <c r="L258">
        <v>7.6030335355257769E-3</v>
      </c>
      <c r="M258">
        <v>7.1947896715849188E-3</v>
      </c>
      <c r="N258">
        <v>6.5506214259556704E-3</v>
      </c>
      <c r="O258">
        <v>5.2964144642486362E-3</v>
      </c>
      <c r="P258">
        <v>4.6942158928174899E-3</v>
      </c>
      <c r="Q258">
        <v>3.733371635468294E-3</v>
      </c>
      <c r="R258">
        <v>3.1635566962143224E-3</v>
      </c>
      <c r="S258">
        <v>2.5324728999763691E-3</v>
      </c>
      <c r="T258">
        <v>1.7619736886385759E-3</v>
      </c>
      <c r="U258">
        <v>1.9782242594800744E-3</v>
      </c>
      <c r="V258">
        <v>1.7423973779074368E-3</v>
      </c>
      <c r="W258">
        <v>1.741866240078107E-3</v>
      </c>
      <c r="X258">
        <v>1.4946725489266869E-3</v>
      </c>
      <c r="Y258">
        <v>1.7818836026589843E-3</v>
      </c>
      <c r="Z258">
        <v>1.6505806504366069E-3</v>
      </c>
      <c r="AA258">
        <v>1.5473488480653051E-3</v>
      </c>
      <c r="AB258">
        <v>2.0563257180877081E-3</v>
      </c>
      <c r="AC258">
        <v>1.9230954209617983E-3</v>
      </c>
      <c r="AD258">
        <v>1.8503103714233007E-3</v>
      </c>
      <c r="AE258">
        <v>1.895725028936547E-3</v>
      </c>
    </row>
    <row r="259" spans="1:31" x14ac:dyDescent="0.3">
      <c r="A259" t="s">
        <v>379</v>
      </c>
      <c r="B259" t="s">
        <v>8</v>
      </c>
      <c r="C259" t="s">
        <v>75</v>
      </c>
      <c r="D259">
        <v>3.8187576716795298E-2</v>
      </c>
      <c r="E259">
        <v>3.334632905269036E-2</v>
      </c>
      <c r="F259">
        <v>3.6253019573716842E-2</v>
      </c>
      <c r="G259">
        <v>3.4936123704942958E-2</v>
      </c>
      <c r="H259">
        <v>3.7713758793028948E-2</v>
      </c>
      <c r="I259">
        <v>3.5439337622894897E-2</v>
      </c>
      <c r="J259">
        <v>3.1513588307492429E-2</v>
      </c>
      <c r="K259">
        <v>3.7462838259095889E-2</v>
      </c>
      <c r="L259">
        <v>3.9467750800311473E-2</v>
      </c>
      <c r="M259">
        <v>4.1549420893646757E-2</v>
      </c>
      <c r="N259">
        <v>4.1635426575376333E-2</v>
      </c>
      <c r="O259">
        <v>3.8680398542199262E-2</v>
      </c>
      <c r="P259">
        <v>3.9802964139924048E-2</v>
      </c>
      <c r="Q259">
        <v>3.974805779546927E-2</v>
      </c>
      <c r="R259">
        <v>4.3890537660117697E-2</v>
      </c>
      <c r="S259">
        <v>4.8204540313732225E-2</v>
      </c>
      <c r="T259">
        <v>5.0240817068179587E-2</v>
      </c>
      <c r="U259">
        <v>5.6530155120908407E-2</v>
      </c>
      <c r="V259">
        <v>4.9416929549951409E-2</v>
      </c>
      <c r="W259">
        <v>4.9644515598104351E-2</v>
      </c>
      <c r="X259">
        <v>4.2701504600205158E-2</v>
      </c>
      <c r="Y259">
        <v>5.5782442751926141E-2</v>
      </c>
      <c r="Z259">
        <v>5.2100375833952946E-2</v>
      </c>
      <c r="AA259">
        <v>5.0032875139962074E-2</v>
      </c>
      <c r="AB259">
        <v>6.8988139186148642E-2</v>
      </c>
      <c r="AC259">
        <v>6.5111753797259711E-2</v>
      </c>
      <c r="AD259">
        <v>6.4008780165263249E-2</v>
      </c>
      <c r="AE259">
        <v>6.7017052654631801E-2</v>
      </c>
    </row>
    <row r="260" spans="1:31" x14ac:dyDescent="0.3">
      <c r="A260" t="s">
        <v>380</v>
      </c>
      <c r="B260" t="s">
        <v>8</v>
      </c>
      <c r="C260" t="s">
        <v>39</v>
      </c>
      <c r="D260">
        <v>2.1820517663256726E-3</v>
      </c>
      <c r="E260">
        <v>1.4779559632362097E-3</v>
      </c>
      <c r="F260">
        <v>1.4108918548185699E-3</v>
      </c>
      <c r="G260">
        <v>1.2550546774366541E-3</v>
      </c>
      <c r="H260">
        <v>9.5356524869342194E-4</v>
      </c>
      <c r="I260">
        <v>7.0485359087805305E-4</v>
      </c>
      <c r="J260">
        <v>8.3702866481352299E-4</v>
      </c>
      <c r="K260">
        <v>8.6933603962087154E-4</v>
      </c>
      <c r="L260">
        <v>6.5848091073176737E-4</v>
      </c>
      <c r="M260">
        <v>5.9238235767170033E-4</v>
      </c>
      <c r="N260">
        <v>2.9664005829439127E-4</v>
      </c>
      <c r="O260">
        <v>2.4881248685410071E-4</v>
      </c>
      <c r="P260">
        <v>2.6189881058769835E-4</v>
      </c>
      <c r="Q260">
        <v>2.5428329862616205E-4</v>
      </c>
      <c r="R260">
        <v>1.6865496543409789E-4</v>
      </c>
      <c r="S260">
        <v>1.7737430666025603E-4</v>
      </c>
      <c r="T260">
        <v>1.7687156198295458E-4</v>
      </c>
      <c r="U260">
        <v>2.4917003735009768E-4</v>
      </c>
      <c r="V260">
        <v>9.3836869286506716E-4</v>
      </c>
      <c r="W260">
        <v>2.8336454547447264E-4</v>
      </c>
      <c r="X260">
        <v>2.3568413166269488E-4</v>
      </c>
      <c r="Y260">
        <v>3.2217640753892538E-4</v>
      </c>
      <c r="Z260">
        <v>2.9347950808386635E-4</v>
      </c>
      <c r="AA260">
        <v>1.3580972852405648E-4</v>
      </c>
      <c r="AB260">
        <v>1.3040617963374878E-4</v>
      </c>
      <c r="AC260">
        <v>1.0188541321735548E-4</v>
      </c>
      <c r="AD260">
        <v>1.9588518569816683E-4</v>
      </c>
      <c r="AE260">
        <v>2.0969754705120385E-4</v>
      </c>
    </row>
    <row r="261" spans="1:31" x14ac:dyDescent="0.3">
      <c r="A261" t="s">
        <v>381</v>
      </c>
      <c r="B261" t="s">
        <v>8</v>
      </c>
      <c r="C261" t="s">
        <v>76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 t="s">
        <v>382</v>
      </c>
      <c r="B262" t="s">
        <v>6</v>
      </c>
      <c r="C262" t="s">
        <v>35</v>
      </c>
      <c r="D262">
        <v>7.3972533504840371E-3</v>
      </c>
      <c r="E262">
        <v>6.0819976190779057E-3</v>
      </c>
      <c r="F262">
        <v>5.5715056973719961E-3</v>
      </c>
      <c r="G262">
        <v>4.2114222824528929E-3</v>
      </c>
      <c r="H262">
        <v>4.621819462728733E-3</v>
      </c>
      <c r="I262">
        <v>4.5617643473000223E-3</v>
      </c>
      <c r="J262">
        <v>4.794915782832916E-3</v>
      </c>
      <c r="K262">
        <v>5.2807807079886249E-3</v>
      </c>
      <c r="L262">
        <v>6.3273674515863148E-3</v>
      </c>
      <c r="M262">
        <v>6.4327475362965453E-3</v>
      </c>
      <c r="N262">
        <v>7.4740767795225928E-3</v>
      </c>
      <c r="O262">
        <v>7.1595780582748066E-3</v>
      </c>
      <c r="P262">
        <v>6.2639157768200364E-3</v>
      </c>
      <c r="Q262">
        <v>1.4561880263042693E-2</v>
      </c>
      <c r="R262">
        <v>1.4589454396897003E-2</v>
      </c>
      <c r="S262">
        <v>1.1906186676749614E-2</v>
      </c>
      <c r="T262">
        <v>1.3119796931798397E-2</v>
      </c>
      <c r="U262">
        <v>1.4046044124722051E-2</v>
      </c>
      <c r="V262">
        <v>1.508587643617851E-2</v>
      </c>
      <c r="W262">
        <v>1.617640132002297E-2</v>
      </c>
      <c r="X262">
        <v>1.6274542090088225E-2</v>
      </c>
      <c r="Y262">
        <v>1.6093124780258025E-2</v>
      </c>
      <c r="Z262">
        <v>1.5948881564558877E-2</v>
      </c>
      <c r="AA262">
        <v>1.6815098116769442E-2</v>
      </c>
      <c r="AB262">
        <v>1.9220505566366643E-2</v>
      </c>
      <c r="AC262">
        <v>2.0899093447387593E-2</v>
      </c>
      <c r="AD262">
        <v>2.0197859112946095E-2</v>
      </c>
      <c r="AE262">
        <v>2.027858613568086E-2</v>
      </c>
    </row>
    <row r="263" spans="1:31" x14ac:dyDescent="0.3">
      <c r="A263" t="s">
        <v>508</v>
      </c>
      <c r="B263" t="s">
        <v>6</v>
      </c>
      <c r="C263" t="s">
        <v>36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 t="s">
        <v>383</v>
      </c>
      <c r="B264" t="s">
        <v>6</v>
      </c>
      <c r="C264" t="s">
        <v>66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">
      <c r="A265" t="s">
        <v>384</v>
      </c>
      <c r="B265" t="s">
        <v>6</v>
      </c>
      <c r="C265" t="s">
        <v>33</v>
      </c>
      <c r="D265">
        <v>0.28424475672778093</v>
      </c>
      <c r="E265">
        <v>0.2462041751148796</v>
      </c>
      <c r="F265">
        <v>0.24927852647138865</v>
      </c>
      <c r="G265">
        <v>0.19592701438878463</v>
      </c>
      <c r="H265">
        <v>0.22864966324045941</v>
      </c>
      <c r="I265">
        <v>0.24091619035215334</v>
      </c>
      <c r="J265">
        <v>0.21809570126499137</v>
      </c>
      <c r="K265">
        <v>0.24677361866296552</v>
      </c>
      <c r="L265">
        <v>0.26774792879586512</v>
      </c>
      <c r="M265">
        <v>0.26360429363710802</v>
      </c>
      <c r="N265">
        <v>0.28841946564930476</v>
      </c>
      <c r="O265">
        <v>0.27760062190254919</v>
      </c>
      <c r="P265">
        <v>0.25355831343958579</v>
      </c>
      <c r="Q265">
        <v>0.25231045564252591</v>
      </c>
      <c r="R265">
        <v>0.24467796757763602</v>
      </c>
      <c r="S265">
        <v>0.2473016502804572</v>
      </c>
      <c r="T265">
        <v>0.23420917335466496</v>
      </c>
      <c r="U265">
        <v>0.2416390343681806</v>
      </c>
      <c r="V265">
        <v>0.23278774939370564</v>
      </c>
      <c r="W265">
        <v>0.23428540370884485</v>
      </c>
      <c r="X265">
        <v>0.23167598154651575</v>
      </c>
      <c r="Y265">
        <v>0.23205616484329306</v>
      </c>
      <c r="Z265">
        <v>0.23265398980855262</v>
      </c>
      <c r="AA265">
        <v>0.23924458332145268</v>
      </c>
      <c r="AB265">
        <v>0.23764039147685689</v>
      </c>
      <c r="AC265">
        <v>0.24018010144933646</v>
      </c>
      <c r="AD265">
        <v>0.24654662749128523</v>
      </c>
      <c r="AE265">
        <v>0.2559349607854004</v>
      </c>
    </row>
    <row r="266" spans="1:31" x14ac:dyDescent="0.3">
      <c r="A266" t="s">
        <v>385</v>
      </c>
      <c r="B266" t="s">
        <v>6</v>
      </c>
      <c r="C266" t="s">
        <v>37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9.8005188569955082E-4</v>
      </c>
      <c r="X266">
        <v>1.0886004494019973E-3</v>
      </c>
      <c r="Y266">
        <v>1.5057623278264586E-3</v>
      </c>
      <c r="Z266">
        <v>1.6912927834052452E-3</v>
      </c>
      <c r="AA266">
        <v>1.8937063114668777E-3</v>
      </c>
      <c r="AB266">
        <v>2.3067893766082737E-3</v>
      </c>
      <c r="AC266">
        <v>2.490142176874037E-3</v>
      </c>
      <c r="AD266">
        <v>2.5468062006443661E-3</v>
      </c>
      <c r="AE266">
        <v>2.7033637982597741E-3</v>
      </c>
    </row>
    <row r="267" spans="1:31" x14ac:dyDescent="0.3">
      <c r="A267" t="s">
        <v>386</v>
      </c>
      <c r="B267" t="s">
        <v>6</v>
      </c>
      <c r="C267" t="s">
        <v>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2.9413410234005861E-4</v>
      </c>
      <c r="O267">
        <v>2.6421915919006515E-4</v>
      </c>
      <c r="P267">
        <v>5.4874687006470553E-4</v>
      </c>
      <c r="Q267">
        <v>6.3430131115310695E-4</v>
      </c>
      <c r="R267">
        <v>6.4695941686615575E-4</v>
      </c>
      <c r="S267">
        <v>9.4654984945843261E-4</v>
      </c>
      <c r="T267">
        <v>9.7560379197971327E-4</v>
      </c>
      <c r="U267">
        <v>8.8035597616943032E-4</v>
      </c>
      <c r="V267">
        <v>9.6501944449667841E-4</v>
      </c>
      <c r="W267">
        <v>1.087492139664425E-3</v>
      </c>
      <c r="X267">
        <v>9.0452582096888336E-4</v>
      </c>
      <c r="Y267">
        <v>1.0045741929055171E-3</v>
      </c>
      <c r="Z267">
        <v>1.1356759761616056E-3</v>
      </c>
      <c r="AA267">
        <v>1.2760429047758745E-3</v>
      </c>
      <c r="AB267">
        <v>1.5487630730510627E-3</v>
      </c>
      <c r="AC267">
        <v>1.7150307977272356E-3</v>
      </c>
      <c r="AD267">
        <v>1.6959972615422929E-3</v>
      </c>
      <c r="AE267">
        <v>1.7030380490920263E-3</v>
      </c>
    </row>
    <row r="268" spans="1:31" x14ac:dyDescent="0.3">
      <c r="A268" t="s">
        <v>387</v>
      </c>
      <c r="B268" t="s">
        <v>6</v>
      </c>
      <c r="C268" t="s">
        <v>38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 t="s">
        <v>388</v>
      </c>
      <c r="B269" t="s">
        <v>6</v>
      </c>
      <c r="C269" t="s">
        <v>140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 t="s">
        <v>389</v>
      </c>
      <c r="B270" t="s">
        <v>6</v>
      </c>
      <c r="C270" t="s">
        <v>141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 t="s">
        <v>390</v>
      </c>
      <c r="B271" t="s">
        <v>6</v>
      </c>
      <c r="C271" t="s">
        <v>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3.7278200776419564E-3</v>
      </c>
      <c r="K271">
        <v>1.1975915177429439E-2</v>
      </c>
      <c r="L271">
        <v>1.8621107114805992E-2</v>
      </c>
      <c r="M271">
        <v>2.1077341904084706E-2</v>
      </c>
      <c r="N271">
        <v>4.2485777594740662E-2</v>
      </c>
      <c r="O271">
        <v>4.8313785637060937E-2</v>
      </c>
      <c r="P271">
        <v>5.0197821993882979E-2</v>
      </c>
      <c r="Q271">
        <v>5.0603369634240739E-2</v>
      </c>
      <c r="R271">
        <v>4.6530457167435348E-2</v>
      </c>
      <c r="S271">
        <v>3.9537677873790637E-2</v>
      </c>
      <c r="T271">
        <v>3.6377081336828654E-2</v>
      </c>
      <c r="U271">
        <v>3.1609783088634748E-2</v>
      </c>
      <c r="V271">
        <v>2.3025947668779273E-2</v>
      </c>
      <c r="W271">
        <v>1.5621264050521182E-2</v>
      </c>
      <c r="X271">
        <v>7.8494871923302113E-3</v>
      </c>
      <c r="Y271">
        <v>9.1190543528960229E-3</v>
      </c>
      <c r="Z271">
        <v>6.8895870614923953E-3</v>
      </c>
      <c r="AA271">
        <v>6.4473971726169976E-3</v>
      </c>
      <c r="AB271">
        <v>6.1966210865789075E-3</v>
      </c>
      <c r="AC271">
        <v>6.5003136202089673E-3</v>
      </c>
      <c r="AD271">
        <v>5.8133268986570634E-3</v>
      </c>
      <c r="AE271">
        <v>5.7821582956181323E-3</v>
      </c>
    </row>
    <row r="272" spans="1:31" x14ac:dyDescent="0.3">
      <c r="A272" t="s">
        <v>391</v>
      </c>
      <c r="B272" t="s">
        <v>6</v>
      </c>
      <c r="C272" t="s">
        <v>75</v>
      </c>
      <c r="D272">
        <v>0</v>
      </c>
      <c r="E272">
        <v>0</v>
      </c>
      <c r="F272">
        <v>0</v>
      </c>
      <c r="G272">
        <v>0.17089732336916449</v>
      </c>
      <c r="H272">
        <v>0.18527741618284818</v>
      </c>
      <c r="I272">
        <v>0.18469663986411963</v>
      </c>
      <c r="J272">
        <v>0.17557947914860442</v>
      </c>
      <c r="K272">
        <v>0.186159262750315</v>
      </c>
      <c r="L272">
        <v>0.21861110776077425</v>
      </c>
      <c r="M272">
        <v>0.20477263985990138</v>
      </c>
      <c r="N272">
        <v>0.23527427417811586</v>
      </c>
      <c r="O272">
        <v>0.2358145540837556</v>
      </c>
      <c r="P272">
        <v>0.2273453903429892</v>
      </c>
      <c r="Q272">
        <v>0.22556645930241256</v>
      </c>
      <c r="R272">
        <v>0.22246436838805983</v>
      </c>
      <c r="S272">
        <v>0.20452168414025507</v>
      </c>
      <c r="T272">
        <v>0.19552717952604118</v>
      </c>
      <c r="U272">
        <v>0.20733397625956693</v>
      </c>
      <c r="V272">
        <v>0.20259982855280428</v>
      </c>
      <c r="W272">
        <v>0.19951237491776783</v>
      </c>
      <c r="X272">
        <v>0.19509419535665781</v>
      </c>
      <c r="Y272">
        <v>0.22087886556162425</v>
      </c>
      <c r="Z272">
        <v>0.21475609767293111</v>
      </c>
      <c r="AA272">
        <v>0.21842059399723762</v>
      </c>
      <c r="AB272">
        <v>0.21646562162603594</v>
      </c>
      <c r="AC272">
        <v>0.22225883190623516</v>
      </c>
      <c r="AD272">
        <v>0.21602082970130557</v>
      </c>
      <c r="AE272">
        <v>0.21156549274249073</v>
      </c>
    </row>
    <row r="273" spans="1:31" x14ac:dyDescent="0.3">
      <c r="A273" t="s">
        <v>392</v>
      </c>
      <c r="B273" t="s">
        <v>6</v>
      </c>
      <c r="C273" t="s">
        <v>39</v>
      </c>
      <c r="D273">
        <v>0.70835798992173493</v>
      </c>
      <c r="E273">
        <v>0.74771382726604252</v>
      </c>
      <c r="F273">
        <v>0.74514996783123932</v>
      </c>
      <c r="G273">
        <v>0.62896423995959794</v>
      </c>
      <c r="H273">
        <v>0.58145110111396359</v>
      </c>
      <c r="I273">
        <v>0.56982540543642701</v>
      </c>
      <c r="J273">
        <v>0.59780208372592925</v>
      </c>
      <c r="K273">
        <v>0.54981042270130143</v>
      </c>
      <c r="L273">
        <v>0.48869248887696831</v>
      </c>
      <c r="M273">
        <v>0.50411297706260938</v>
      </c>
      <c r="N273">
        <v>0.42605227169597609</v>
      </c>
      <c r="O273">
        <v>0.43084724115916945</v>
      </c>
      <c r="P273">
        <v>0.46208581157665723</v>
      </c>
      <c r="Q273">
        <v>0.45632353384662511</v>
      </c>
      <c r="R273">
        <v>0.47109079305310558</v>
      </c>
      <c r="S273">
        <v>0.49578625117928893</v>
      </c>
      <c r="T273">
        <v>0.51979116505868717</v>
      </c>
      <c r="U273">
        <v>0.50449080618272624</v>
      </c>
      <c r="V273">
        <v>0.52553557850403554</v>
      </c>
      <c r="W273">
        <v>0.53233701197747929</v>
      </c>
      <c r="X273">
        <v>0.54711266754403698</v>
      </c>
      <c r="Y273">
        <v>0.5193424539411966</v>
      </c>
      <c r="Z273">
        <v>0.5269244751328982</v>
      </c>
      <c r="AA273">
        <v>0.51590257817568042</v>
      </c>
      <c r="AB273">
        <v>0.51662130779450222</v>
      </c>
      <c r="AC273">
        <v>0.50595648660223047</v>
      </c>
      <c r="AD273">
        <v>0.50717855333361939</v>
      </c>
      <c r="AE273">
        <v>0.50203240019345818</v>
      </c>
    </row>
    <row r="274" spans="1:31" x14ac:dyDescent="0.3">
      <c r="A274" t="s">
        <v>393</v>
      </c>
      <c r="B274" t="s">
        <v>6</v>
      </c>
      <c r="C274" t="s">
        <v>76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 t="s">
        <v>394</v>
      </c>
      <c r="B275" t="s">
        <v>21</v>
      </c>
      <c r="C275" t="s">
        <v>35</v>
      </c>
      <c r="D275">
        <v>1.1294041747462442E-2</v>
      </c>
      <c r="E275">
        <v>1.2592114917694979E-2</v>
      </c>
      <c r="F275">
        <v>1.2910870402342125E-2</v>
      </c>
      <c r="G275">
        <v>1.3458190411048253E-2</v>
      </c>
      <c r="H275">
        <v>1.3875440616793036E-2</v>
      </c>
      <c r="I275">
        <v>1.5027257973308953E-2</v>
      </c>
      <c r="J275">
        <v>1.6019327594824294E-2</v>
      </c>
      <c r="K275">
        <v>1.5976164372836041E-2</v>
      </c>
      <c r="L275">
        <v>1.6690814180733479E-2</v>
      </c>
      <c r="M275">
        <v>1.805284232485024E-2</v>
      </c>
      <c r="N275">
        <v>1.922608796771224E-2</v>
      </c>
      <c r="O275">
        <v>2.0874440524569941E-2</v>
      </c>
      <c r="P275">
        <v>2.7254496817530151E-2</v>
      </c>
      <c r="Q275">
        <v>3.9721171095263498E-2</v>
      </c>
      <c r="R275">
        <v>4.1256102200544244E-2</v>
      </c>
      <c r="S275">
        <v>4.3490758157197613E-2</v>
      </c>
      <c r="T275">
        <v>3.2798535369128357E-2</v>
      </c>
      <c r="U275">
        <v>3.9300236496617659E-2</v>
      </c>
      <c r="V275">
        <v>2.8105278681009906E-2</v>
      </c>
      <c r="W275">
        <v>3.118339685605423E-2</v>
      </c>
      <c r="X275">
        <v>4.9251668360141644E-2</v>
      </c>
      <c r="Y275">
        <v>3.1993265350784006E-2</v>
      </c>
      <c r="Z275">
        <v>3.2335679070399921E-2</v>
      </c>
      <c r="AA275">
        <v>3.3534687046851502E-2</v>
      </c>
      <c r="AB275">
        <v>3.1874363342979932E-2</v>
      </c>
      <c r="AC275">
        <v>3.3712992852392223E-2</v>
      </c>
      <c r="AD275">
        <v>3.6599707333285054E-2</v>
      </c>
      <c r="AE275">
        <v>3.5744808679270525E-2</v>
      </c>
    </row>
    <row r="276" spans="1:31" x14ac:dyDescent="0.3">
      <c r="A276" t="s">
        <v>509</v>
      </c>
      <c r="B276" t="s">
        <v>21</v>
      </c>
      <c r="C276" t="s">
        <v>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 t="s">
        <v>395</v>
      </c>
      <c r="B277" t="s">
        <v>21</v>
      </c>
      <c r="C277" t="s">
        <v>66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 t="s">
        <v>396</v>
      </c>
      <c r="B278" t="s">
        <v>21</v>
      </c>
      <c r="C278" t="s">
        <v>33</v>
      </c>
      <c r="D278">
        <v>5.7584373427170141E-2</v>
      </c>
      <c r="E278">
        <v>5.9377029940718085E-2</v>
      </c>
      <c r="F278">
        <v>6.3640116081845041E-2</v>
      </c>
      <c r="G278">
        <v>6.7123916113859428E-2</v>
      </c>
      <c r="H278">
        <v>6.8172432372901659E-2</v>
      </c>
      <c r="I278">
        <v>7.076929756319765E-2</v>
      </c>
      <c r="J278">
        <v>7.5112567144828585E-2</v>
      </c>
      <c r="K278">
        <v>7.4954997678342919E-2</v>
      </c>
      <c r="L278">
        <v>7.1785518541412532E-2</v>
      </c>
      <c r="M278">
        <v>7.6647062448496617E-2</v>
      </c>
      <c r="N278">
        <v>7.6009290053802289E-2</v>
      </c>
      <c r="O278">
        <v>8.4544858895639896E-2</v>
      </c>
      <c r="P278">
        <v>9.1331945045443133E-2</v>
      </c>
      <c r="Q278">
        <v>9.4860456092395101E-2</v>
      </c>
      <c r="R278">
        <v>9.769809543475573E-2</v>
      </c>
      <c r="S278">
        <v>0.10314856258199218</v>
      </c>
      <c r="T278">
        <v>0.10257512187466639</v>
      </c>
      <c r="U278">
        <v>0.11014977991655632</v>
      </c>
      <c r="V278">
        <v>0.1126518149279413</v>
      </c>
      <c r="W278">
        <v>0.12683340268057083</v>
      </c>
      <c r="X278">
        <v>0.16393691776654115</v>
      </c>
      <c r="Y278">
        <v>0.1651928529312352</v>
      </c>
      <c r="Z278">
        <v>0.17052072085126677</v>
      </c>
      <c r="AA278">
        <v>0.17041135544060448</v>
      </c>
      <c r="AB278">
        <v>0.18197240918678154</v>
      </c>
      <c r="AC278">
        <v>0.17998457536872162</v>
      </c>
      <c r="AD278">
        <v>0.17376711579608162</v>
      </c>
      <c r="AE278">
        <v>0.17636991999061599</v>
      </c>
    </row>
    <row r="279" spans="1:31" x14ac:dyDescent="0.3">
      <c r="A279" t="s">
        <v>397</v>
      </c>
      <c r="B279" t="s">
        <v>21</v>
      </c>
      <c r="C279" t="s">
        <v>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 t="s">
        <v>398</v>
      </c>
      <c r="B280" t="s">
        <v>21</v>
      </c>
      <c r="C280" t="s">
        <v>40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">
      <c r="A281" t="s">
        <v>399</v>
      </c>
      <c r="B281" t="s">
        <v>21</v>
      </c>
      <c r="C281" t="s">
        <v>38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t="s">
        <v>400</v>
      </c>
      <c r="B282" t="s">
        <v>21</v>
      </c>
      <c r="C282" t="s">
        <v>140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 t="s">
        <v>401</v>
      </c>
      <c r="B283" t="s">
        <v>21</v>
      </c>
      <c r="C283" t="s">
        <v>141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 t="s">
        <v>402</v>
      </c>
      <c r="B284" t="s">
        <v>21</v>
      </c>
      <c r="C284" t="s">
        <v>34</v>
      </c>
      <c r="D284">
        <v>2.7971724217160175E-2</v>
      </c>
      <c r="E284">
        <v>2.4685700696142066E-2</v>
      </c>
      <c r="F284">
        <v>2.4555592283139617E-2</v>
      </c>
      <c r="G284">
        <v>2.4422748849069083E-2</v>
      </c>
      <c r="H284">
        <v>3.0622436478480626E-2</v>
      </c>
      <c r="I284">
        <v>9.9166530399726165E-3</v>
      </c>
      <c r="J284">
        <v>1.0670720366308889E-2</v>
      </c>
      <c r="K284">
        <v>1.1483665681664609E-2</v>
      </c>
      <c r="L284">
        <v>1.2326054664337777E-2</v>
      </c>
      <c r="M284">
        <v>8.1982400357754181E-3</v>
      </c>
      <c r="N284">
        <v>0</v>
      </c>
      <c r="O284">
        <v>0</v>
      </c>
      <c r="P284">
        <v>2.6898443721399257E-2</v>
      </c>
      <c r="Q284">
        <v>2.2685179508481292E-3</v>
      </c>
      <c r="R284">
        <v>4.2982737392122765E-3</v>
      </c>
      <c r="S284">
        <v>1.4959485469084233E-3</v>
      </c>
      <c r="T284">
        <v>2.4226441829734331E-2</v>
      </c>
      <c r="U284">
        <v>1.6446538988262111E-2</v>
      </c>
      <c r="V284">
        <v>5.8223382432294694E-3</v>
      </c>
      <c r="W284">
        <v>7.0630761780858392E-3</v>
      </c>
      <c r="X284">
        <v>0.11708682363625161</v>
      </c>
      <c r="Y284">
        <v>9.000682952535867E-2</v>
      </c>
      <c r="Z284">
        <v>6.2746586993811526E-2</v>
      </c>
      <c r="AA284">
        <v>5.7381279790137678E-2</v>
      </c>
      <c r="AB284">
        <v>5.3838537477238345E-2</v>
      </c>
      <c r="AC284">
        <v>4.9986481543783781E-2</v>
      </c>
      <c r="AD284">
        <v>5.1034058371174855E-2</v>
      </c>
      <c r="AE284">
        <v>4.426360221101322E-2</v>
      </c>
    </row>
    <row r="285" spans="1:31" x14ac:dyDescent="0.3">
      <c r="A285" t="s">
        <v>403</v>
      </c>
      <c r="B285" t="s">
        <v>21</v>
      </c>
      <c r="C285" t="s">
        <v>75</v>
      </c>
      <c r="D285">
        <v>0.90281264262164973</v>
      </c>
      <c r="E285">
        <v>0.90300571774242322</v>
      </c>
      <c r="F285">
        <v>0.89889342123267324</v>
      </c>
      <c r="G285">
        <v>0.89499514462602325</v>
      </c>
      <c r="H285">
        <v>0.88732969053182464</v>
      </c>
      <c r="I285">
        <v>0.90428679142352075</v>
      </c>
      <c r="J285">
        <v>0.89819738489403822</v>
      </c>
      <c r="K285">
        <v>0.89758517226715639</v>
      </c>
      <c r="L285">
        <v>0.89919761261351627</v>
      </c>
      <c r="M285">
        <v>0.89710185519087771</v>
      </c>
      <c r="N285">
        <v>0.90476462197848551</v>
      </c>
      <c r="O285">
        <v>0.89458070057979011</v>
      </c>
      <c r="P285">
        <v>0.85451511441562744</v>
      </c>
      <c r="Q285">
        <v>0.86314985486149332</v>
      </c>
      <c r="R285">
        <v>0.85674752862548764</v>
      </c>
      <c r="S285">
        <v>0.85186473071390179</v>
      </c>
      <c r="T285">
        <v>0.84039990092647088</v>
      </c>
      <c r="U285">
        <v>0.83410344459856389</v>
      </c>
      <c r="V285">
        <v>0.85342056814781941</v>
      </c>
      <c r="W285">
        <v>0.83492012428528917</v>
      </c>
      <c r="X285">
        <v>0.66972459023706565</v>
      </c>
      <c r="Y285">
        <v>0.71280705219262208</v>
      </c>
      <c r="Z285">
        <v>0.73439701308452177</v>
      </c>
      <c r="AA285">
        <v>0.73867267772240641</v>
      </c>
      <c r="AB285">
        <v>0.73231468999300009</v>
      </c>
      <c r="AC285">
        <v>0.73631595023510243</v>
      </c>
      <c r="AD285">
        <v>0.73859911849945847</v>
      </c>
      <c r="AE285">
        <v>0.74362166911910021</v>
      </c>
    </row>
    <row r="286" spans="1:31" x14ac:dyDescent="0.3">
      <c r="A286" t="s">
        <v>404</v>
      </c>
      <c r="B286" t="s">
        <v>21</v>
      </c>
      <c r="C286" t="s">
        <v>39</v>
      </c>
      <c r="D286">
        <v>3.372179865576174E-4</v>
      </c>
      <c r="E286">
        <v>3.3943670302160792E-4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 t="s">
        <v>405</v>
      </c>
      <c r="B287" t="s">
        <v>21</v>
      </c>
      <c r="C287" t="s">
        <v>76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 t="s">
        <v>406</v>
      </c>
      <c r="B288" t="s">
        <v>10</v>
      </c>
      <c r="C288" t="s">
        <v>35</v>
      </c>
      <c r="D288">
        <v>6.8682696571495975E-3</v>
      </c>
      <c r="E288">
        <v>8.7087656715973787E-3</v>
      </c>
      <c r="F288">
        <v>1.3489617164717135E-2</v>
      </c>
      <c r="G288">
        <v>1.202742948262038E-2</v>
      </c>
      <c r="H288">
        <v>1.1974035821375772E-2</v>
      </c>
      <c r="I288">
        <v>1.1361551026907387E-2</v>
      </c>
      <c r="J288">
        <v>9.4798543084862238E-3</v>
      </c>
      <c r="K288">
        <v>7.0745719022835699E-3</v>
      </c>
      <c r="L288">
        <v>7.2823060306929643E-3</v>
      </c>
      <c r="M288">
        <v>7.7614859868731043E-3</v>
      </c>
      <c r="N288">
        <v>7.3612893391870457E-3</v>
      </c>
      <c r="O288">
        <v>9.8589654800846794E-3</v>
      </c>
      <c r="P288">
        <v>1.0647756631063864E-2</v>
      </c>
      <c r="Q288">
        <v>2.0124363339996534E-2</v>
      </c>
      <c r="R288">
        <v>6.5522518427614694E-3</v>
      </c>
      <c r="S288">
        <v>2.794689404650481E-2</v>
      </c>
      <c r="T288">
        <v>2.0334072523739925E-2</v>
      </c>
      <c r="U288">
        <v>4.0911952285956538E-2</v>
      </c>
      <c r="V288">
        <v>2.1598213278904103E-2</v>
      </c>
      <c r="W288">
        <v>3.8260671618541131E-2</v>
      </c>
      <c r="X288">
        <v>2.862490460390444E-2</v>
      </c>
      <c r="Y288">
        <v>2.8260923964602634E-2</v>
      </c>
      <c r="Z288">
        <v>2.8715269175682005E-2</v>
      </c>
      <c r="AA288">
        <v>2.7850919121713613E-2</v>
      </c>
      <c r="AB288">
        <v>2.8940649981454115E-2</v>
      </c>
      <c r="AC288">
        <v>3.6181044126228586E-2</v>
      </c>
      <c r="AD288">
        <v>3.594193886412865E-2</v>
      </c>
      <c r="AE288">
        <v>3.6202111361059004E-2</v>
      </c>
    </row>
    <row r="289" spans="1:31" x14ac:dyDescent="0.3">
      <c r="A289" t="s">
        <v>510</v>
      </c>
      <c r="B289" t="s">
        <v>10</v>
      </c>
      <c r="C289" t="s">
        <v>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 t="s">
        <v>407</v>
      </c>
      <c r="B290" t="s">
        <v>10</v>
      </c>
      <c r="C290" t="s">
        <v>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 t="s">
        <v>408</v>
      </c>
      <c r="B291" t="s">
        <v>10</v>
      </c>
      <c r="C291" t="s">
        <v>33</v>
      </c>
      <c r="D291">
        <v>0.59188730147962132</v>
      </c>
      <c r="E291">
        <v>0.71041204709579098</v>
      </c>
      <c r="F291">
        <v>0.57516590146260327</v>
      </c>
      <c r="G291">
        <v>0.58582332065538856</v>
      </c>
      <c r="H291">
        <v>0.60978024801453035</v>
      </c>
      <c r="I291">
        <v>0.58900815669356832</v>
      </c>
      <c r="J291">
        <v>0.40617052478681825</v>
      </c>
      <c r="K291">
        <v>0.38326970793423365</v>
      </c>
      <c r="L291">
        <v>0.42565739619811899</v>
      </c>
      <c r="M291">
        <v>0.42373582700511508</v>
      </c>
      <c r="N291">
        <v>0.44416839009843262</v>
      </c>
      <c r="O291">
        <v>0.51173777541372001</v>
      </c>
      <c r="P291">
        <v>0.55113799211940762</v>
      </c>
      <c r="Q291">
        <v>0.50917883146559073</v>
      </c>
      <c r="R291">
        <v>0.45650175651986824</v>
      </c>
      <c r="S291">
        <v>0.4175533112485969</v>
      </c>
      <c r="T291">
        <v>0.45638450799707259</v>
      </c>
      <c r="U291">
        <v>0.38940413830449988</v>
      </c>
      <c r="V291">
        <v>0.36216207418748986</v>
      </c>
      <c r="W291">
        <v>0.36062716213580609</v>
      </c>
      <c r="X291">
        <v>0.36235511403776705</v>
      </c>
      <c r="Y291">
        <v>0.39991735615094159</v>
      </c>
      <c r="Z291">
        <v>0.40951752793020119</v>
      </c>
      <c r="AA291">
        <v>0.41314559928412281</v>
      </c>
      <c r="AB291">
        <v>0.37875915004136423</v>
      </c>
      <c r="AC291">
        <v>0.39306332314724418</v>
      </c>
      <c r="AD291">
        <v>0.39898645104259822</v>
      </c>
      <c r="AE291">
        <v>0.4097872262765313</v>
      </c>
    </row>
    <row r="292" spans="1:31" x14ac:dyDescent="0.3">
      <c r="A292" t="s">
        <v>409</v>
      </c>
      <c r="B292" t="s">
        <v>10</v>
      </c>
      <c r="C292" t="s">
        <v>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 t="s">
        <v>410</v>
      </c>
      <c r="B293" t="s">
        <v>10</v>
      </c>
      <c r="C293" t="s">
        <v>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1.1413210340886779E-3</v>
      </c>
      <c r="N293">
        <v>4.6085668304875118E-4</v>
      </c>
      <c r="O293">
        <v>6.5479013799546394E-4</v>
      </c>
      <c r="P293">
        <v>1.9571301369317824E-3</v>
      </c>
      <c r="Q293">
        <v>1.6281719829502983E-3</v>
      </c>
      <c r="R293">
        <v>1.3179972474696095E-3</v>
      </c>
      <c r="S293">
        <v>1.3751545567396979E-3</v>
      </c>
      <c r="T293">
        <v>1.5118116919501066E-3</v>
      </c>
      <c r="U293">
        <v>1.8116709416638804E-3</v>
      </c>
      <c r="V293">
        <v>1.7937612313007737E-3</v>
      </c>
      <c r="W293">
        <v>2.3860423854578788E-3</v>
      </c>
      <c r="X293">
        <v>3.2590610653877956E-3</v>
      </c>
      <c r="Y293">
        <v>2.7632272404066647E-3</v>
      </c>
      <c r="Z293">
        <v>2.5169138186289541E-3</v>
      </c>
      <c r="AA293">
        <v>2.3617318716203954E-3</v>
      </c>
      <c r="AB293">
        <v>9.9171841717814895E-4</v>
      </c>
      <c r="AC293">
        <v>9.8388371975764873E-4</v>
      </c>
      <c r="AD293">
        <v>8.6372518089024232E-4</v>
      </c>
      <c r="AE293">
        <v>8.1940200494922376E-4</v>
      </c>
    </row>
    <row r="294" spans="1:31" x14ac:dyDescent="0.3">
      <c r="A294" t="s">
        <v>411</v>
      </c>
      <c r="B294" t="s">
        <v>10</v>
      </c>
      <c r="C294" t="s">
        <v>38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t="s">
        <v>412</v>
      </c>
      <c r="B295" t="s">
        <v>10</v>
      </c>
      <c r="C295" t="s">
        <v>140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 t="s">
        <v>413</v>
      </c>
      <c r="B296" t="s">
        <v>10</v>
      </c>
      <c r="C296" t="s">
        <v>141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 t="s">
        <v>414</v>
      </c>
      <c r="B297" t="s">
        <v>10</v>
      </c>
      <c r="C297" t="s">
        <v>34</v>
      </c>
      <c r="D297">
        <v>2.5889564494891649E-2</v>
      </c>
      <c r="E297">
        <v>1.8977118452258281E-2</v>
      </c>
      <c r="F297">
        <v>6.9017635701990127E-2</v>
      </c>
      <c r="G297">
        <v>3.1109069488134567E-2</v>
      </c>
      <c r="H297">
        <v>9.752917478887126E-3</v>
      </c>
      <c r="I297">
        <v>3.4204347148251088E-2</v>
      </c>
      <c r="J297">
        <v>5.2438540877174341E-3</v>
      </c>
      <c r="K297">
        <v>3.0624811571772447E-2</v>
      </c>
      <c r="L297">
        <v>3.7146296043113557E-2</v>
      </c>
      <c r="M297">
        <v>2.8477324251910997E-2</v>
      </c>
      <c r="N297">
        <v>3.4159338485882353E-2</v>
      </c>
      <c r="O297">
        <v>1.5129852651352723E-2</v>
      </c>
      <c r="P297">
        <v>1.0324158226001361E-3</v>
      </c>
      <c r="Q297">
        <v>1.523408448971705E-2</v>
      </c>
      <c r="R297">
        <v>3.7969399293366214E-2</v>
      </c>
      <c r="S297">
        <v>2.7407972762579415E-2</v>
      </c>
      <c r="T297">
        <v>3.7001968300604281E-2</v>
      </c>
      <c r="U297">
        <v>3.5892283826727045E-2</v>
      </c>
      <c r="V297">
        <v>1.684539982632598E-2</v>
      </c>
      <c r="W297">
        <v>2.3106973042524319E-3</v>
      </c>
      <c r="X297">
        <v>5.1478892144734298E-4</v>
      </c>
      <c r="Y297">
        <v>9.2364423217423746E-4</v>
      </c>
      <c r="Z297">
        <v>1.0920572922249279E-3</v>
      </c>
      <c r="AA297">
        <v>0</v>
      </c>
      <c r="AB297">
        <v>4.0323462985860807E-4</v>
      </c>
      <c r="AC297">
        <v>2.0260989377645977E-4</v>
      </c>
      <c r="AD297">
        <v>2.0173795505149666E-4</v>
      </c>
      <c r="AE297">
        <v>0</v>
      </c>
    </row>
    <row r="298" spans="1:31" x14ac:dyDescent="0.3">
      <c r="A298" t="s">
        <v>415</v>
      </c>
      <c r="B298" t="s">
        <v>10</v>
      </c>
      <c r="C298" t="s">
        <v>75</v>
      </c>
      <c r="D298">
        <v>0.15760083480529702</v>
      </c>
      <c r="E298">
        <v>0.12816708661559936</v>
      </c>
      <c r="F298">
        <v>0.19402856540575761</v>
      </c>
      <c r="G298">
        <v>0.27343410588628325</v>
      </c>
      <c r="H298">
        <v>0.33872272152560146</v>
      </c>
      <c r="I298">
        <v>0.34213743464693264</v>
      </c>
      <c r="J298">
        <v>0.53891118241287761</v>
      </c>
      <c r="K298">
        <v>0.55302717148544545</v>
      </c>
      <c r="L298">
        <v>0.52607508511030343</v>
      </c>
      <c r="M298">
        <v>0.52748592489270685</v>
      </c>
      <c r="N298">
        <v>0.50380631725568104</v>
      </c>
      <c r="O298">
        <v>0.46038490056575582</v>
      </c>
      <c r="P298">
        <v>0.42829378775629678</v>
      </c>
      <c r="Q298">
        <v>0.44989458422207806</v>
      </c>
      <c r="R298">
        <v>0.48968247814178245</v>
      </c>
      <c r="S298">
        <v>0.52236298323575514</v>
      </c>
      <c r="T298">
        <v>0.48232335342912119</v>
      </c>
      <c r="U298">
        <v>0.52914355353291975</v>
      </c>
      <c r="V298">
        <v>0.58737993271433764</v>
      </c>
      <c r="W298">
        <v>0.59333745096704082</v>
      </c>
      <c r="X298">
        <v>0.60308167476633479</v>
      </c>
      <c r="Y298">
        <v>0.56370251199548449</v>
      </c>
      <c r="Z298">
        <v>0.55219575729413606</v>
      </c>
      <c r="AA298">
        <v>0.55083991920672049</v>
      </c>
      <c r="AB298">
        <v>0.57228991451566003</v>
      </c>
      <c r="AC298">
        <v>0.5469656643693771</v>
      </c>
      <c r="AD298">
        <v>0.54900659074543512</v>
      </c>
      <c r="AE298">
        <v>0.54322064459380393</v>
      </c>
    </row>
    <row r="299" spans="1:31" x14ac:dyDescent="0.3">
      <c r="A299" t="s">
        <v>416</v>
      </c>
      <c r="B299" t="s">
        <v>10</v>
      </c>
      <c r="C299" t="s">
        <v>39</v>
      </c>
      <c r="D299">
        <v>0.21775402956304041</v>
      </c>
      <c r="E299">
        <v>0.13373498216475382</v>
      </c>
      <c r="F299">
        <v>0.14829828026493186</v>
      </c>
      <c r="G299">
        <v>9.7606074487573191E-2</v>
      </c>
      <c r="H299">
        <v>2.9770077159605248E-2</v>
      </c>
      <c r="I299">
        <v>2.328851048434059E-2</v>
      </c>
      <c r="J299">
        <v>4.0194584404100543E-2</v>
      </c>
      <c r="K299">
        <v>2.6003737106264878E-2</v>
      </c>
      <c r="L299">
        <v>3.8389166177710786E-3</v>
      </c>
      <c r="M299">
        <v>1.1398116829305267E-2</v>
      </c>
      <c r="N299">
        <v>1.0043808137768249E-2</v>
      </c>
      <c r="O299">
        <v>2.2337157510912416E-3</v>
      </c>
      <c r="P299">
        <v>6.9309175336999913E-3</v>
      </c>
      <c r="Q299">
        <v>3.9399644996673932E-3</v>
      </c>
      <c r="R299">
        <v>7.9761169547521611E-3</v>
      </c>
      <c r="S299">
        <v>3.353684149823977E-3</v>
      </c>
      <c r="T299">
        <v>2.4442860575119782E-3</v>
      </c>
      <c r="U299">
        <v>2.8364011082328659E-3</v>
      </c>
      <c r="V299">
        <v>1.0220618761641603E-2</v>
      </c>
      <c r="W299">
        <v>3.07797558890158E-3</v>
      </c>
      <c r="X299">
        <v>2.164456605158677E-3</v>
      </c>
      <c r="Y299">
        <v>4.4323364163901995E-3</v>
      </c>
      <c r="Z299">
        <v>5.9624744891267943E-3</v>
      </c>
      <c r="AA299">
        <v>5.8018305158226624E-3</v>
      </c>
      <c r="AB299">
        <v>1.861533241448482E-2</v>
      </c>
      <c r="AC299">
        <v>2.260347474361616E-2</v>
      </c>
      <c r="AD299">
        <v>1.4999556211896305E-2</v>
      </c>
      <c r="AE299">
        <v>9.9706157636565932E-3</v>
      </c>
    </row>
    <row r="300" spans="1:31" x14ac:dyDescent="0.3">
      <c r="A300" t="s">
        <v>417</v>
      </c>
      <c r="B300" t="s">
        <v>10</v>
      </c>
      <c r="C300" t="s">
        <v>76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">
      <c r="A301" t="s">
        <v>418</v>
      </c>
      <c r="B301" t="s">
        <v>20</v>
      </c>
      <c r="C301" t="s">
        <v>35</v>
      </c>
      <c r="D301">
        <v>7.8948939188054429E-2</v>
      </c>
      <c r="E301">
        <v>0.10494097480788685</v>
      </c>
      <c r="F301">
        <v>0.1083711690152863</v>
      </c>
      <c r="G301">
        <v>0.13016362735933584</v>
      </c>
      <c r="H301">
        <v>0.1387361494453298</v>
      </c>
      <c r="I301">
        <v>0.14053495674558542</v>
      </c>
      <c r="J301">
        <v>0.13104995124355881</v>
      </c>
      <c r="K301">
        <v>0.12322164749393751</v>
      </c>
      <c r="L301">
        <v>0.12029884347557578</v>
      </c>
      <c r="M301">
        <v>0.11542376825269957</v>
      </c>
      <c r="N301">
        <v>0.10821138046094983</v>
      </c>
      <c r="O301">
        <v>9.6379331602589477E-2</v>
      </c>
      <c r="P301">
        <v>9.0087535948004061E-2</v>
      </c>
      <c r="Q301">
        <v>8.4792432556939884E-2</v>
      </c>
      <c r="R301">
        <v>7.4951746818380877E-2</v>
      </c>
      <c r="S301">
        <v>7.5973829079845664E-2</v>
      </c>
      <c r="T301">
        <v>7.6126233842608679E-2</v>
      </c>
      <c r="U301">
        <v>7.6461210848343092E-2</v>
      </c>
      <c r="V301">
        <v>7.015273058124992E-2</v>
      </c>
      <c r="W301">
        <v>6.5699868409867954E-2</v>
      </c>
      <c r="X301">
        <v>5.7537347966432895E-2</v>
      </c>
      <c r="Y301">
        <v>6.4233691693659209E-2</v>
      </c>
      <c r="Z301">
        <v>8.0110412296899622E-2</v>
      </c>
      <c r="AA301">
        <v>8.7590987111373905E-2</v>
      </c>
      <c r="AB301">
        <v>9.01690281092975E-2</v>
      </c>
      <c r="AC301">
        <v>9.839428918242224E-2</v>
      </c>
      <c r="AD301">
        <v>9.5676045256027228E-2</v>
      </c>
      <c r="AE301">
        <v>8.6354061735062798E-2</v>
      </c>
    </row>
    <row r="302" spans="1:31" x14ac:dyDescent="0.3">
      <c r="A302" t="s">
        <v>511</v>
      </c>
      <c r="B302" t="s">
        <v>20</v>
      </c>
      <c r="C302" t="s">
        <v>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 t="s">
        <v>419</v>
      </c>
      <c r="B303" t="s">
        <v>20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">
      <c r="A304" t="s">
        <v>420</v>
      </c>
      <c r="B304" t="s">
        <v>20</v>
      </c>
      <c r="C304" t="s">
        <v>33</v>
      </c>
      <c r="D304">
        <v>0.6250140629624632</v>
      </c>
      <c r="E304">
        <v>0.63475324860582316</v>
      </c>
      <c r="F304">
        <v>0.67353823481620956</v>
      </c>
      <c r="G304">
        <v>0.70891209142882416</v>
      </c>
      <c r="H304">
        <v>0.7429665651043974</v>
      </c>
      <c r="I304">
        <v>0.76049692254334633</v>
      </c>
      <c r="J304">
        <v>0.77875021094636832</v>
      </c>
      <c r="K304">
        <v>0.8012988470908845</v>
      </c>
      <c r="L304">
        <v>0.82110593353850625</v>
      </c>
      <c r="M304">
        <v>0.83325307538100624</v>
      </c>
      <c r="N304">
        <v>0.85470588983398765</v>
      </c>
      <c r="O304">
        <v>0.84662292577427756</v>
      </c>
      <c r="P304">
        <v>0.82099338338566052</v>
      </c>
      <c r="Q304">
        <v>0.84995725512495945</v>
      </c>
      <c r="R304">
        <v>0.83377691766177675</v>
      </c>
      <c r="S304">
        <v>0.86116759087258521</v>
      </c>
      <c r="T304">
        <v>0.86264719712434301</v>
      </c>
      <c r="U304">
        <v>0.84453782167396085</v>
      </c>
      <c r="V304">
        <v>0.83996751020163918</v>
      </c>
      <c r="W304">
        <v>0.85734899041881885</v>
      </c>
      <c r="X304">
        <v>0.86491591491549125</v>
      </c>
      <c r="Y304">
        <v>0.84988068988579812</v>
      </c>
      <c r="Z304">
        <v>0.83745238492902052</v>
      </c>
      <c r="AA304">
        <v>0.85104303364916811</v>
      </c>
      <c r="AB304">
        <v>0.84934035418765608</v>
      </c>
      <c r="AC304">
        <v>0.85641549078765555</v>
      </c>
      <c r="AD304">
        <v>0.83963107105221457</v>
      </c>
      <c r="AE304">
        <v>0.84561576672912453</v>
      </c>
    </row>
    <row r="305" spans="1:31" x14ac:dyDescent="0.3">
      <c r="A305" t="s">
        <v>421</v>
      </c>
      <c r="B305" t="s">
        <v>20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 t="s">
        <v>422</v>
      </c>
      <c r="B306" t="s">
        <v>20</v>
      </c>
      <c r="C306" t="s">
        <v>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3">
      <c r="A307" t="s">
        <v>423</v>
      </c>
      <c r="B307" t="s">
        <v>20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t="s">
        <v>424</v>
      </c>
      <c r="B308" t="s">
        <v>20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 t="s">
        <v>425</v>
      </c>
      <c r="B309" t="s">
        <v>20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 t="s">
        <v>426</v>
      </c>
      <c r="B310" t="s">
        <v>20</v>
      </c>
      <c r="C310" t="s">
        <v>34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">
      <c r="A311" t="s">
        <v>427</v>
      </c>
      <c r="B311" t="s">
        <v>20</v>
      </c>
      <c r="C311" t="s">
        <v>75</v>
      </c>
      <c r="D311">
        <v>0</v>
      </c>
      <c r="E311">
        <v>0</v>
      </c>
      <c r="F311">
        <v>0</v>
      </c>
      <c r="G311">
        <v>5.2911389839493527E-4</v>
      </c>
      <c r="H311">
        <v>4.2935999427622362E-4</v>
      </c>
      <c r="I311">
        <v>3.4948316054990452E-4</v>
      </c>
      <c r="J311">
        <v>5.8009626914535108E-4</v>
      </c>
      <c r="K311">
        <v>2.2904564415924516E-4</v>
      </c>
      <c r="L311">
        <v>1.7298342803763323E-4</v>
      </c>
      <c r="M311">
        <v>1.3390944018969254E-4</v>
      </c>
      <c r="N311">
        <v>1.4601524016031976E-4</v>
      </c>
      <c r="O311">
        <v>1.1529145931708035E-2</v>
      </c>
      <c r="P311">
        <v>1.1364050498627997E-2</v>
      </c>
      <c r="Q311">
        <v>1.3363447808830088E-2</v>
      </c>
      <c r="R311">
        <v>2.0160672158587283E-2</v>
      </c>
      <c r="S311">
        <v>2.5099189794974986E-2</v>
      </c>
      <c r="T311">
        <v>2.0540928940386567E-2</v>
      </c>
      <c r="U311">
        <v>3.649875698141368E-2</v>
      </c>
      <c r="V311">
        <v>3.0594565930845401E-2</v>
      </c>
      <c r="W311">
        <v>3.3117444196779408E-2</v>
      </c>
      <c r="X311">
        <v>3.2922425622119889E-2</v>
      </c>
      <c r="Y311">
        <v>3.8925857785495482E-2</v>
      </c>
      <c r="Z311">
        <v>3.4734751309301808E-2</v>
      </c>
      <c r="AA311">
        <v>3.4572060278448426E-2</v>
      </c>
      <c r="AB311">
        <v>3.6786304582918532E-2</v>
      </c>
      <c r="AC311">
        <v>2.3128608080510558E-2</v>
      </c>
      <c r="AD311">
        <v>2.9614249091326247E-2</v>
      </c>
      <c r="AE311">
        <v>2.9656473398205499E-2</v>
      </c>
    </row>
    <row r="312" spans="1:31" x14ac:dyDescent="0.3">
      <c r="A312" t="s">
        <v>428</v>
      </c>
      <c r="B312" t="s">
        <v>20</v>
      </c>
      <c r="C312" t="s">
        <v>39</v>
      </c>
      <c r="D312">
        <v>0.29603699784948245</v>
      </c>
      <c r="E312">
        <v>0.26030577658629006</v>
      </c>
      <c r="F312">
        <v>0.21809059616850418</v>
      </c>
      <c r="G312">
        <v>0.16039516731344497</v>
      </c>
      <c r="H312">
        <v>0.1178679254559966</v>
      </c>
      <c r="I312">
        <v>9.8618637550518376E-2</v>
      </c>
      <c r="J312">
        <v>8.9619741540927472E-2</v>
      </c>
      <c r="K312">
        <v>7.5250459771018643E-2</v>
      </c>
      <c r="L312">
        <v>5.8422239557880437E-2</v>
      </c>
      <c r="M312">
        <v>5.1189246926104381E-2</v>
      </c>
      <c r="N312">
        <v>3.6936714464902258E-2</v>
      </c>
      <c r="O312">
        <v>4.5468596691424994E-2</v>
      </c>
      <c r="P312">
        <v>7.755503016770747E-2</v>
      </c>
      <c r="Q312">
        <v>5.1886864509270651E-2</v>
      </c>
      <c r="R312">
        <v>7.1110663361255017E-2</v>
      </c>
      <c r="S312">
        <v>3.7759390252594185E-2</v>
      </c>
      <c r="T312">
        <v>4.0685640092661721E-2</v>
      </c>
      <c r="U312">
        <v>4.2502210496282541E-2</v>
      </c>
      <c r="V312">
        <v>5.9285193286265657E-2</v>
      </c>
      <c r="W312">
        <v>4.3833696974533695E-2</v>
      </c>
      <c r="X312">
        <v>4.462431149595579E-2</v>
      </c>
      <c r="Y312">
        <v>4.6959760635047143E-2</v>
      </c>
      <c r="Z312">
        <v>4.7702451464777952E-2</v>
      </c>
      <c r="AA312">
        <v>2.6793918961009612E-2</v>
      </c>
      <c r="AB312">
        <v>2.3704313120127846E-2</v>
      </c>
      <c r="AC312">
        <v>2.2061611949411673E-2</v>
      </c>
      <c r="AD312">
        <v>3.5078634600431882E-2</v>
      </c>
      <c r="AE312">
        <v>3.8373698137607049E-2</v>
      </c>
    </row>
    <row r="313" spans="1:31" x14ac:dyDescent="0.3">
      <c r="A313" t="s">
        <v>429</v>
      </c>
      <c r="B313" t="s">
        <v>20</v>
      </c>
      <c r="C313" t="s">
        <v>76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">
      <c r="A314" t="s">
        <v>430</v>
      </c>
      <c r="B314" t="s">
        <v>26</v>
      </c>
      <c r="C314" t="s">
        <v>35</v>
      </c>
      <c r="D314">
        <v>3.0191944287612623E-2</v>
      </c>
      <c r="E314">
        <v>2.6623231056862755E-2</v>
      </c>
      <c r="F314">
        <v>3.1248336254583675E-2</v>
      </c>
      <c r="G314">
        <v>2.9280749323211602E-2</v>
      </c>
      <c r="H314">
        <v>3.073653832907354E-2</v>
      </c>
      <c r="I314">
        <v>2.8017005600509275E-2</v>
      </c>
      <c r="J314">
        <v>3.4870197900128429E-2</v>
      </c>
      <c r="K314">
        <v>3.4956437082204819E-2</v>
      </c>
      <c r="L314">
        <v>3.6731550224743843E-2</v>
      </c>
      <c r="M314">
        <v>3.0766281238087438E-2</v>
      </c>
      <c r="N314">
        <v>3.0602663659663326E-2</v>
      </c>
      <c r="O314">
        <v>3.7085098658431744E-2</v>
      </c>
      <c r="P314">
        <v>3.9257722739627077E-2</v>
      </c>
      <c r="Q314">
        <v>5.0996017621087505E-2</v>
      </c>
      <c r="R314">
        <v>4.8690288037768335E-2</v>
      </c>
      <c r="S314">
        <v>4.9855007628384865E-2</v>
      </c>
      <c r="T314">
        <v>5.1683437633926479E-2</v>
      </c>
      <c r="U314">
        <v>5.4369300173998589E-2</v>
      </c>
      <c r="V314">
        <v>6.4479500627248207E-2</v>
      </c>
      <c r="W314">
        <v>4.5860179805192504E-2</v>
      </c>
      <c r="X314">
        <v>4.2355096411252381E-2</v>
      </c>
      <c r="Y314">
        <v>4.5547774110888908E-2</v>
      </c>
      <c r="Z314">
        <v>4.4967999964314935E-2</v>
      </c>
      <c r="AA314">
        <v>5.0202352386795206E-2</v>
      </c>
      <c r="AB314">
        <v>6.18272783291147E-2</v>
      </c>
      <c r="AC314">
        <v>7.1648177541987629E-2</v>
      </c>
      <c r="AD314">
        <v>7.04219673335445E-2</v>
      </c>
      <c r="AE314">
        <v>7.4581954933622172E-2</v>
      </c>
    </row>
    <row r="315" spans="1:31" x14ac:dyDescent="0.3">
      <c r="A315" t="s">
        <v>512</v>
      </c>
      <c r="B315" t="s">
        <v>26</v>
      </c>
      <c r="C315" t="s">
        <v>36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">
      <c r="A316" t="s">
        <v>431</v>
      </c>
      <c r="B316" t="s">
        <v>26</v>
      </c>
      <c r="C316" t="s">
        <v>66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">
      <c r="A317" t="s">
        <v>432</v>
      </c>
      <c r="B317" t="s">
        <v>26</v>
      </c>
      <c r="C317" t="s">
        <v>33</v>
      </c>
      <c r="D317">
        <v>4.3762005570211593E-2</v>
      </c>
      <c r="E317">
        <v>4.3028470883832388E-2</v>
      </c>
      <c r="F317">
        <v>6.2128518006433632E-2</v>
      </c>
      <c r="G317">
        <v>5.5250878209317372E-2</v>
      </c>
      <c r="H317">
        <v>5.1857458400693543E-2</v>
      </c>
      <c r="I317">
        <v>5.7154561033481883E-2</v>
      </c>
      <c r="J317">
        <v>5.4888207700571567E-2</v>
      </c>
      <c r="K317">
        <v>8.3488871459271571E-2</v>
      </c>
      <c r="L317">
        <v>7.6697571454748384E-2</v>
      </c>
      <c r="M317">
        <v>9.2397020517440351E-2</v>
      </c>
      <c r="N317">
        <v>7.7584681266239713E-2</v>
      </c>
      <c r="O317">
        <v>8.3407457953518685E-2</v>
      </c>
      <c r="P317">
        <v>8.6171529827236235E-2</v>
      </c>
      <c r="Q317">
        <v>9.7750369590851274E-2</v>
      </c>
      <c r="R317">
        <v>0.11099507499562107</v>
      </c>
      <c r="S317">
        <v>0.11773663950171774</v>
      </c>
      <c r="T317">
        <v>0.11442906302030198</v>
      </c>
      <c r="U317">
        <v>0.11849356953211333</v>
      </c>
      <c r="V317">
        <v>0.13055818952388443</v>
      </c>
      <c r="W317">
        <v>0.11097612491320623</v>
      </c>
      <c r="X317">
        <v>0.1154443188870964</v>
      </c>
      <c r="Y317">
        <v>0.12060780498385286</v>
      </c>
      <c r="Z317">
        <v>0.12890902514125105</v>
      </c>
      <c r="AA317">
        <v>0.12692161450912148</v>
      </c>
      <c r="AB317">
        <v>0.12140772461814905</v>
      </c>
      <c r="AC317">
        <v>0.12835456602763209</v>
      </c>
      <c r="AD317">
        <v>0.13346168787136359</v>
      </c>
      <c r="AE317">
        <v>0.14215983579520694</v>
      </c>
    </row>
    <row r="318" spans="1:31" x14ac:dyDescent="0.3">
      <c r="A318" t="s">
        <v>433</v>
      </c>
      <c r="B318" t="s">
        <v>26</v>
      </c>
      <c r="C318" t="s">
        <v>37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 t="s">
        <v>434</v>
      </c>
      <c r="B319" t="s">
        <v>26</v>
      </c>
      <c r="C319" t="s">
        <v>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8.5668139589441718E-3</v>
      </c>
      <c r="X319">
        <v>1.1042043055119431E-2</v>
      </c>
      <c r="Y319">
        <v>1.4865311149103951E-2</v>
      </c>
      <c r="Z319">
        <v>2.3936864228480823E-2</v>
      </c>
      <c r="AA319">
        <v>3.0445547599101581E-2</v>
      </c>
      <c r="AB319">
        <v>4.1308230476827773E-2</v>
      </c>
      <c r="AC319">
        <v>4.6290679792859148E-2</v>
      </c>
      <c r="AD319">
        <v>5.3438388909873978E-2</v>
      </c>
      <c r="AE319">
        <v>5.8838582170595032E-2</v>
      </c>
    </row>
    <row r="320" spans="1:31" x14ac:dyDescent="0.3">
      <c r="A320" t="s">
        <v>435</v>
      </c>
      <c r="B320" t="s">
        <v>26</v>
      </c>
      <c r="C320" t="s">
        <v>38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 t="s">
        <v>436</v>
      </c>
      <c r="B321" t="s">
        <v>26</v>
      </c>
      <c r="C321" t="s">
        <v>140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t="s">
        <v>437</v>
      </c>
      <c r="B322" t="s">
        <v>26</v>
      </c>
      <c r="C322" t="s">
        <v>141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 t="s">
        <v>438</v>
      </c>
      <c r="B323" t="s">
        <v>26</v>
      </c>
      <c r="C323" t="s">
        <v>34</v>
      </c>
      <c r="D323">
        <v>0.51808451794683286</v>
      </c>
      <c r="E323">
        <v>0.55074318353734497</v>
      </c>
      <c r="F323">
        <v>0.5156932713939687</v>
      </c>
      <c r="G323">
        <v>0.61167591934079746</v>
      </c>
      <c r="H323">
        <v>0.64076645688010947</v>
      </c>
      <c r="I323">
        <v>0.68330700187344651</v>
      </c>
      <c r="J323">
        <v>0.65922984428074083</v>
      </c>
      <c r="K323">
        <v>0.64731800009020368</v>
      </c>
      <c r="L323">
        <v>0.64857590989226865</v>
      </c>
      <c r="M323">
        <v>0.64372336042319722</v>
      </c>
      <c r="N323">
        <v>0.43307371315171117</v>
      </c>
      <c r="O323">
        <v>0.41203210666832157</v>
      </c>
      <c r="P323">
        <v>0.46503566045037104</v>
      </c>
      <c r="Q323">
        <v>0.47709464982697453</v>
      </c>
      <c r="R323">
        <v>0.46469727421086071</v>
      </c>
      <c r="S323">
        <v>0.43090151290018247</v>
      </c>
      <c r="T323">
        <v>0.42235037752762422</v>
      </c>
      <c r="U323">
        <v>0.3518413072018407</v>
      </c>
      <c r="V323">
        <v>0.36125654353251169</v>
      </c>
      <c r="W323">
        <v>0.27369349015745337</v>
      </c>
      <c r="X323">
        <v>0.28084701416490693</v>
      </c>
      <c r="Y323">
        <v>0.2323729022022476</v>
      </c>
      <c r="Z323">
        <v>0.21002353909950539</v>
      </c>
      <c r="AA323">
        <v>0.17462092511359059</v>
      </c>
      <c r="AB323">
        <v>0.17315882162631946</v>
      </c>
      <c r="AC323">
        <v>0.15150612304847166</v>
      </c>
      <c r="AD323">
        <v>0.13532852752805602</v>
      </c>
      <c r="AE323">
        <v>0.12836209020575859</v>
      </c>
    </row>
    <row r="324" spans="1:31" x14ac:dyDescent="0.3">
      <c r="A324" t="s">
        <v>439</v>
      </c>
      <c r="B324" t="s">
        <v>26</v>
      </c>
      <c r="C324" t="s">
        <v>75</v>
      </c>
      <c r="D324">
        <v>0.21760355073337237</v>
      </c>
      <c r="E324">
        <v>0.17688133689462771</v>
      </c>
      <c r="F324">
        <v>0.20866525382950743</v>
      </c>
      <c r="G324">
        <v>0.18660762894709979</v>
      </c>
      <c r="H324">
        <v>0.18868655782257931</v>
      </c>
      <c r="I324">
        <v>0.17414758546717471</v>
      </c>
      <c r="J324">
        <v>0.21047978008442708</v>
      </c>
      <c r="K324">
        <v>0.20667655065333282</v>
      </c>
      <c r="L324">
        <v>0.21668733736461096</v>
      </c>
      <c r="M324">
        <v>0.21293294340036328</v>
      </c>
      <c r="N324">
        <v>0.45142439108406779</v>
      </c>
      <c r="O324">
        <v>0.46534239432083352</v>
      </c>
      <c r="P324">
        <v>0.39987666966395086</v>
      </c>
      <c r="Q324">
        <v>0.36857929647786181</v>
      </c>
      <c r="R324">
        <v>0.37496537851191297</v>
      </c>
      <c r="S324">
        <v>0.40150683996971498</v>
      </c>
      <c r="T324">
        <v>0.41153712181814728</v>
      </c>
      <c r="U324">
        <v>0.47529582309204743</v>
      </c>
      <c r="V324">
        <v>0.44370576631635567</v>
      </c>
      <c r="W324">
        <v>0.55735055671738121</v>
      </c>
      <c r="X324">
        <v>0.54854451892541789</v>
      </c>
      <c r="Y324">
        <v>0.58532671610028053</v>
      </c>
      <c r="Z324">
        <v>0.59148518859815924</v>
      </c>
      <c r="AA324">
        <v>0.61711819280249158</v>
      </c>
      <c r="AB324">
        <v>0.60138569754574478</v>
      </c>
      <c r="AC324">
        <v>0.6022004535890495</v>
      </c>
      <c r="AD324">
        <v>0.60734942835716188</v>
      </c>
      <c r="AE324">
        <v>0.59596113401827833</v>
      </c>
    </row>
    <row r="325" spans="1:31" x14ac:dyDescent="0.3">
      <c r="A325" t="s">
        <v>440</v>
      </c>
      <c r="B325" t="s">
        <v>26</v>
      </c>
      <c r="C325" t="s">
        <v>39</v>
      </c>
      <c r="D325">
        <v>0.19035798146197055</v>
      </c>
      <c r="E325">
        <v>0.20272377762733196</v>
      </c>
      <c r="F325">
        <v>0.18226462051550657</v>
      </c>
      <c r="G325">
        <v>0.11718482417957375</v>
      </c>
      <c r="H325">
        <v>8.7952988567544105E-2</v>
      </c>
      <c r="I325">
        <v>5.7373846025387594E-2</v>
      </c>
      <c r="J325">
        <v>4.0531970034132038E-2</v>
      </c>
      <c r="K325">
        <v>2.7560140714987122E-2</v>
      </c>
      <c r="L325">
        <v>2.1307631063628166E-2</v>
      </c>
      <c r="M325">
        <v>2.0180394420911699E-2</v>
      </c>
      <c r="N325">
        <v>7.3145508383181098E-3</v>
      </c>
      <c r="O325">
        <v>2.1329423988945711E-3</v>
      </c>
      <c r="P325">
        <v>9.6584173188148503E-3</v>
      </c>
      <c r="Q325">
        <v>5.5796664832249475E-3</v>
      </c>
      <c r="R325">
        <v>6.5198424383680652E-4</v>
      </c>
      <c r="S325">
        <v>0</v>
      </c>
      <c r="T325">
        <v>0</v>
      </c>
      <c r="U325">
        <v>0</v>
      </c>
      <c r="V325">
        <v>0</v>
      </c>
      <c r="W325">
        <v>3.5528344478223044E-3</v>
      </c>
      <c r="X325">
        <v>1.7670085562069091E-3</v>
      </c>
      <c r="Y325">
        <v>1.2794914536262143E-3</v>
      </c>
      <c r="Z325">
        <v>6.7738296828856405E-4</v>
      </c>
      <c r="AA325">
        <v>6.9136758889951349E-4</v>
      </c>
      <c r="AB325">
        <v>9.1224740384414534E-4</v>
      </c>
      <c r="AC325">
        <v>0</v>
      </c>
      <c r="AD325">
        <v>0</v>
      </c>
      <c r="AE325">
        <v>9.6402876538940284E-5</v>
      </c>
    </row>
    <row r="326" spans="1:31" x14ac:dyDescent="0.3">
      <c r="A326" t="s">
        <v>441</v>
      </c>
      <c r="B326" t="s">
        <v>26</v>
      </c>
      <c r="C326" t="s">
        <v>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 t="s">
        <v>442</v>
      </c>
      <c r="B327" t="s">
        <v>7</v>
      </c>
      <c r="C327" t="s">
        <v>35</v>
      </c>
      <c r="D327">
        <v>0.10161589444817824</v>
      </c>
      <c r="E327">
        <v>9.8384714226031358E-2</v>
      </c>
      <c r="F327">
        <v>9.8380738824176167E-2</v>
      </c>
      <c r="G327">
        <v>0.10155897241800246</v>
      </c>
      <c r="H327">
        <v>0.10571906264094304</v>
      </c>
      <c r="I327">
        <v>0.11335761190791649</v>
      </c>
      <c r="J327">
        <v>0.11261553108581614</v>
      </c>
      <c r="K327">
        <v>0.11954060012253928</v>
      </c>
      <c r="L327">
        <v>0.12242145892530594</v>
      </c>
      <c r="M327">
        <v>0.12782941880237894</v>
      </c>
      <c r="N327">
        <v>0.11886328866693434</v>
      </c>
      <c r="O327">
        <v>0.15072763709863712</v>
      </c>
      <c r="P327">
        <v>0.14714849460221072</v>
      </c>
      <c r="Q327">
        <v>0.14991225560084287</v>
      </c>
      <c r="R327">
        <v>0.15468596033535917</v>
      </c>
      <c r="S327">
        <v>0.16934478740397477</v>
      </c>
      <c r="T327">
        <v>0.19098815526636848</v>
      </c>
      <c r="U327">
        <v>0.18199175919847033</v>
      </c>
      <c r="V327">
        <v>0.17489475559391435</v>
      </c>
      <c r="W327">
        <v>0.16094294091631398</v>
      </c>
      <c r="X327">
        <v>0.17992582789628492</v>
      </c>
      <c r="Y327">
        <v>0.18378760516381543</v>
      </c>
      <c r="Z327">
        <v>0.17649567930794741</v>
      </c>
      <c r="AA327">
        <v>0.14993713062499983</v>
      </c>
      <c r="AB327">
        <v>0.15760021623736134</v>
      </c>
      <c r="AC327">
        <v>0.14655147602751806</v>
      </c>
      <c r="AD327">
        <v>0.14461946820155183</v>
      </c>
      <c r="AE327">
        <v>0.14338314878675038</v>
      </c>
    </row>
    <row r="328" spans="1:31" x14ac:dyDescent="0.3">
      <c r="A328" t="s">
        <v>513</v>
      </c>
      <c r="B328" t="s">
        <v>7</v>
      </c>
      <c r="C328" t="s">
        <v>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 t="s">
        <v>443</v>
      </c>
      <c r="B329" t="s">
        <v>7</v>
      </c>
      <c r="C329" t="s">
        <v>66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3">
      <c r="A330" t="s">
        <v>444</v>
      </c>
      <c r="B330" t="s">
        <v>7</v>
      </c>
      <c r="C330" t="s">
        <v>33</v>
      </c>
      <c r="D330">
        <v>0.24394531362827221</v>
      </c>
      <c r="E330">
        <v>0.25254769997824167</v>
      </c>
      <c r="F330">
        <v>0.23970755789757225</v>
      </c>
      <c r="G330">
        <v>0.23713306142280335</v>
      </c>
      <c r="H330">
        <v>0.24367948854870797</v>
      </c>
      <c r="I330">
        <v>0.23261068886286285</v>
      </c>
      <c r="J330">
        <v>0.24316332103857638</v>
      </c>
      <c r="K330">
        <v>0.23588728334437248</v>
      </c>
      <c r="L330">
        <v>0.25145126789153921</v>
      </c>
      <c r="M330">
        <v>0.26294180414969248</v>
      </c>
      <c r="N330">
        <v>0.26296379788623925</v>
      </c>
      <c r="O330">
        <v>0.271420074080642</v>
      </c>
      <c r="P330">
        <v>0.29268821540175394</v>
      </c>
      <c r="Q330">
        <v>0.31060794070572384</v>
      </c>
      <c r="R330">
        <v>0.30200884150764062</v>
      </c>
      <c r="S330">
        <v>0.30803489388176669</v>
      </c>
      <c r="T330">
        <v>0.33788339855240396</v>
      </c>
      <c r="U330">
        <v>0.3520038460878176</v>
      </c>
      <c r="V330">
        <v>0.34949107025347226</v>
      </c>
      <c r="W330">
        <v>0.34606168448981117</v>
      </c>
      <c r="X330">
        <v>0.36609712858967636</v>
      </c>
      <c r="Y330">
        <v>0.33170026096563937</v>
      </c>
      <c r="Z330">
        <v>0.34400910718863847</v>
      </c>
      <c r="AA330">
        <v>0.33347622752148715</v>
      </c>
      <c r="AB330">
        <v>0.32060042550753154</v>
      </c>
      <c r="AC330">
        <v>0.30923306722898447</v>
      </c>
      <c r="AD330">
        <v>0.34351020554024353</v>
      </c>
      <c r="AE330">
        <v>0.35328488624414772</v>
      </c>
    </row>
    <row r="331" spans="1:31" x14ac:dyDescent="0.3">
      <c r="A331" t="s">
        <v>445</v>
      </c>
      <c r="B331" t="s">
        <v>7</v>
      </c>
      <c r="C331" t="s">
        <v>37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7.8210162332742559E-3</v>
      </c>
      <c r="AC331">
        <v>9.3078324682289455E-3</v>
      </c>
      <c r="AD331">
        <v>1.102277224290573E-2</v>
      </c>
      <c r="AE331">
        <v>1.2847814752440519E-2</v>
      </c>
    </row>
    <row r="332" spans="1:31" x14ac:dyDescent="0.3">
      <c r="A332" t="s">
        <v>446</v>
      </c>
      <c r="B332" t="s">
        <v>7</v>
      </c>
      <c r="C332" t="s">
        <v>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2.5071431644945271E-4</v>
      </c>
      <c r="T332">
        <v>3.325277493867047E-4</v>
      </c>
      <c r="U332">
        <v>5.1475190271117841E-4</v>
      </c>
      <c r="V332">
        <v>7.4838140179758902E-4</v>
      </c>
      <c r="W332">
        <v>1.0314803378639419E-3</v>
      </c>
      <c r="X332">
        <v>1.1057982490641214E-3</v>
      </c>
      <c r="Y332">
        <v>1.4139564411466353E-3</v>
      </c>
      <c r="Z332">
        <v>1.5400517366186252E-3</v>
      </c>
      <c r="AA332">
        <v>1.7243081228826502E-3</v>
      </c>
      <c r="AB332">
        <v>1.7599282423760877E-3</v>
      </c>
      <c r="AC332">
        <v>1.7106995028089141E-3</v>
      </c>
      <c r="AD332">
        <v>1.6983514333274647E-3</v>
      </c>
      <c r="AE332">
        <v>1.6751499586730835E-3</v>
      </c>
    </row>
    <row r="333" spans="1:31" x14ac:dyDescent="0.3">
      <c r="A333" t="s">
        <v>447</v>
      </c>
      <c r="B333" t="s">
        <v>7</v>
      </c>
      <c r="C333" t="s">
        <v>38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 t="s">
        <v>448</v>
      </c>
      <c r="B334" t="s">
        <v>7</v>
      </c>
      <c r="C334" t="s">
        <v>140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7.4579195497618506E-5</v>
      </c>
      <c r="AB334">
        <v>7.3868779399119725E-5</v>
      </c>
      <c r="AC334">
        <v>7.2211701968153151E-5</v>
      </c>
      <c r="AD334">
        <v>7.1690467752668575E-5</v>
      </c>
      <c r="AE334">
        <v>7.0711091789670477E-5</v>
      </c>
    </row>
    <row r="335" spans="1:31" x14ac:dyDescent="0.3">
      <c r="A335" t="s">
        <v>449</v>
      </c>
      <c r="B335" t="s">
        <v>7</v>
      </c>
      <c r="C335" t="s">
        <v>141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3">
      <c r="A336" t="s">
        <v>450</v>
      </c>
      <c r="B336" t="s">
        <v>7</v>
      </c>
      <c r="C336" t="s">
        <v>34</v>
      </c>
      <c r="D336">
        <v>0.21751530605796432</v>
      </c>
      <c r="E336">
        <v>0.22125669006407578</v>
      </c>
      <c r="F336">
        <v>0.22706290471869675</v>
      </c>
      <c r="G336">
        <v>0.24191268730947393</v>
      </c>
      <c r="H336">
        <v>0.24743847388368784</v>
      </c>
      <c r="I336">
        <v>0.26979598103092084</v>
      </c>
      <c r="J336">
        <v>0.27854252656679496</v>
      </c>
      <c r="K336">
        <v>0.28006929462065988</v>
      </c>
      <c r="L336">
        <v>0.27226787640740668</v>
      </c>
      <c r="M336">
        <v>0.27691366627940961</v>
      </c>
      <c r="N336">
        <v>0.2956681881462907</v>
      </c>
      <c r="O336">
        <v>0.27580409656320737</v>
      </c>
      <c r="P336">
        <v>0.26579926667491766</v>
      </c>
      <c r="Q336">
        <v>0.2728011313665713</v>
      </c>
      <c r="R336">
        <v>0.2866812946578699</v>
      </c>
      <c r="S336">
        <v>0.27110092848006484</v>
      </c>
      <c r="T336">
        <v>0.22763668503117621</v>
      </c>
      <c r="U336">
        <v>0.22048243687775032</v>
      </c>
      <c r="V336">
        <v>0.21735805497028435</v>
      </c>
      <c r="W336">
        <v>0.20116597289750635</v>
      </c>
      <c r="X336">
        <v>0.18696635273101114</v>
      </c>
      <c r="Y336">
        <v>0.18050378201585021</v>
      </c>
      <c r="Z336">
        <v>0.1692153396656435</v>
      </c>
      <c r="AA336">
        <v>0.18788045621170088</v>
      </c>
      <c r="AB336">
        <v>0.18666038769834714</v>
      </c>
      <c r="AC336">
        <v>0.21908602883862022</v>
      </c>
      <c r="AD336">
        <v>0.18675738684129581</v>
      </c>
      <c r="AE336">
        <v>0.18014515194367506</v>
      </c>
    </row>
    <row r="337" spans="1:31" x14ac:dyDescent="0.3">
      <c r="A337" t="s">
        <v>451</v>
      </c>
      <c r="B337" t="s">
        <v>7</v>
      </c>
      <c r="C337" t="s">
        <v>75</v>
      </c>
      <c r="D337">
        <v>0.38568853817992627</v>
      </c>
      <c r="E337">
        <v>0.36696366265033242</v>
      </c>
      <c r="F337">
        <v>0.36322765110438177</v>
      </c>
      <c r="G337">
        <v>0.36420761049348693</v>
      </c>
      <c r="H337">
        <v>0.3534278401592213</v>
      </c>
      <c r="I337">
        <v>0.34687464311453547</v>
      </c>
      <c r="J337">
        <v>0.3305772144378254</v>
      </c>
      <c r="K337">
        <v>0.32818473159162953</v>
      </c>
      <c r="L337">
        <v>0.32323840631567474</v>
      </c>
      <c r="M337">
        <v>0.30982860976234833</v>
      </c>
      <c r="N337">
        <v>0.30059388512397461</v>
      </c>
      <c r="O337">
        <v>0.27788878782946724</v>
      </c>
      <c r="P337">
        <v>0.27034556550888694</v>
      </c>
      <c r="Q337">
        <v>0.24693755392269717</v>
      </c>
      <c r="R337">
        <v>0.23423378922330557</v>
      </c>
      <c r="S337">
        <v>0.22862271845067064</v>
      </c>
      <c r="T337">
        <v>0.22247242113152946</v>
      </c>
      <c r="U337">
        <v>0.22573459389353062</v>
      </c>
      <c r="V337">
        <v>0.23696594532707743</v>
      </c>
      <c r="W337">
        <v>0.27102393421762982</v>
      </c>
      <c r="X337">
        <v>0.24955883579940544</v>
      </c>
      <c r="Y337">
        <v>0.2895724112172709</v>
      </c>
      <c r="Z337">
        <v>0.29701296156492296</v>
      </c>
      <c r="AA337">
        <v>0.31618209067655001</v>
      </c>
      <c r="AB337">
        <v>0.3152498319708682</v>
      </c>
      <c r="AC337">
        <v>0.30444605334119978</v>
      </c>
      <c r="AD337">
        <v>0.30382071342202671</v>
      </c>
      <c r="AE337">
        <v>0.30018235796296877</v>
      </c>
    </row>
    <row r="338" spans="1:31" x14ac:dyDescent="0.3">
      <c r="A338" t="s">
        <v>452</v>
      </c>
      <c r="B338" t="s">
        <v>7</v>
      </c>
      <c r="C338" t="s">
        <v>39</v>
      </c>
      <c r="D338">
        <v>5.1234947685659005E-2</v>
      </c>
      <c r="E338">
        <v>6.0847233081318682E-2</v>
      </c>
      <c r="F338">
        <v>7.1621147455172951E-2</v>
      </c>
      <c r="G338">
        <v>5.5187668356233358E-2</v>
      </c>
      <c r="H338">
        <v>4.9735134767439827E-2</v>
      </c>
      <c r="I338">
        <v>3.7361075083764385E-2</v>
      </c>
      <c r="J338">
        <v>3.5101406870987117E-2</v>
      </c>
      <c r="K338">
        <v>3.6318090320798885E-2</v>
      </c>
      <c r="L338">
        <v>3.0620990460073487E-2</v>
      </c>
      <c r="M338">
        <v>2.2486501006170619E-2</v>
      </c>
      <c r="N338">
        <v>2.1910840176560954E-2</v>
      </c>
      <c r="O338">
        <v>2.4159404428046264E-2</v>
      </c>
      <c r="P338">
        <v>2.4018457812230682E-2</v>
      </c>
      <c r="Q338">
        <v>1.9741118404164964E-2</v>
      </c>
      <c r="R338">
        <v>2.2390114275824918E-2</v>
      </c>
      <c r="S338">
        <v>2.2645957467073652E-2</v>
      </c>
      <c r="T338">
        <v>2.0686812269135255E-2</v>
      </c>
      <c r="U338">
        <v>1.9272612039720131E-2</v>
      </c>
      <c r="V338">
        <v>2.0541792453453975E-2</v>
      </c>
      <c r="W338">
        <v>1.9773987140874919E-2</v>
      </c>
      <c r="X338">
        <v>1.6346056734558048E-2</v>
      </c>
      <c r="Y338">
        <v>1.3021984196277264E-2</v>
      </c>
      <c r="Z338">
        <v>1.1726860536228985E-2</v>
      </c>
      <c r="AA338">
        <v>1.0725207646881962E-2</v>
      </c>
      <c r="AB338">
        <v>1.0234325330842215E-2</v>
      </c>
      <c r="AC338">
        <v>9.5926308906714598E-3</v>
      </c>
      <c r="AD338">
        <v>8.4994118508962026E-3</v>
      </c>
      <c r="AE338">
        <v>8.4107792595547494E-3</v>
      </c>
    </row>
    <row r="339" spans="1:31" x14ac:dyDescent="0.3">
      <c r="A339" t="s">
        <v>453</v>
      </c>
      <c r="B339" t="s">
        <v>7</v>
      </c>
      <c r="C339" t="s">
        <v>76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">
      <c r="A340" t="s">
        <v>454</v>
      </c>
      <c r="B340" t="s">
        <v>9</v>
      </c>
      <c r="C340" t="s">
        <v>35</v>
      </c>
      <c r="D340">
        <v>0.47874026778293199</v>
      </c>
      <c r="E340">
        <v>0.47928538196347631</v>
      </c>
      <c r="F340">
        <v>0.45911566831708545</v>
      </c>
      <c r="G340">
        <v>0.48087120891677404</v>
      </c>
      <c r="H340">
        <v>0.48156194754882009</v>
      </c>
      <c r="I340">
        <v>0.51574035910619365</v>
      </c>
      <c r="J340">
        <v>0.50326901650812095</v>
      </c>
      <c r="K340">
        <v>0.51760550156640228</v>
      </c>
      <c r="L340">
        <v>0.53187273688611869</v>
      </c>
      <c r="M340">
        <v>0.55267447511386703</v>
      </c>
      <c r="N340">
        <v>0.5864400041569684</v>
      </c>
      <c r="O340">
        <v>0.59990306814413619</v>
      </c>
      <c r="P340">
        <v>0.61219452604028302</v>
      </c>
      <c r="Q340">
        <v>0.61948423381185636</v>
      </c>
      <c r="R340">
        <v>0.64961087805373952</v>
      </c>
      <c r="S340">
        <v>0.66424231797421374</v>
      </c>
      <c r="T340">
        <v>0.70062965275490385</v>
      </c>
      <c r="U340">
        <v>0.70796329259664192</v>
      </c>
      <c r="V340">
        <v>0.69623394997076637</v>
      </c>
      <c r="W340">
        <v>0.70101650861065223</v>
      </c>
      <c r="X340">
        <v>0.73400212387947505</v>
      </c>
      <c r="Y340">
        <v>0.59973841966593122</v>
      </c>
      <c r="Z340">
        <v>0.61304627464598083</v>
      </c>
      <c r="AA340">
        <v>0.64016959695478204</v>
      </c>
      <c r="AB340">
        <v>0.63339228968144146</v>
      </c>
      <c r="AC340">
        <v>0.63168571783651062</v>
      </c>
      <c r="AD340">
        <v>0.64011483951228454</v>
      </c>
      <c r="AE340">
        <v>0.64646256373601618</v>
      </c>
    </row>
    <row r="341" spans="1:31" x14ac:dyDescent="0.3">
      <c r="A341" t="s">
        <v>514</v>
      </c>
      <c r="B341" t="s">
        <v>9</v>
      </c>
      <c r="C341" t="s">
        <v>36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 t="s">
        <v>455</v>
      </c>
      <c r="B342" t="s">
        <v>9</v>
      </c>
      <c r="C342" t="s">
        <v>66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1.97687762380509E-2</v>
      </c>
      <c r="W342">
        <v>2.1780731664696001E-2</v>
      </c>
      <c r="X342">
        <v>1.9622417997643232E-2</v>
      </c>
      <c r="Y342">
        <v>3.5687574036172096E-3</v>
      </c>
      <c r="Z342">
        <v>8.2994739116947439E-3</v>
      </c>
      <c r="AA342">
        <v>1.0910108077281322E-2</v>
      </c>
      <c r="AB342">
        <v>1.3901907160984241E-2</v>
      </c>
      <c r="AC342">
        <v>1.5162883172378015E-2</v>
      </c>
      <c r="AD342">
        <v>1.6283720185810552E-2</v>
      </c>
      <c r="AE342">
        <v>1.0769912828433021E-2</v>
      </c>
    </row>
    <row r="343" spans="1:31" x14ac:dyDescent="0.3">
      <c r="A343" t="s">
        <v>456</v>
      </c>
      <c r="B343" t="s">
        <v>9</v>
      </c>
      <c r="C343" t="s">
        <v>33</v>
      </c>
      <c r="D343">
        <v>1.0925472429530722E-2</v>
      </c>
      <c r="E343">
        <v>1.2895311678958977E-2</v>
      </c>
      <c r="F343">
        <v>1.3264582323584682E-2</v>
      </c>
      <c r="G343">
        <v>1.5216768594825032E-2</v>
      </c>
      <c r="H343">
        <v>1.7601212864913247E-2</v>
      </c>
      <c r="I343">
        <v>1.8825806503277868E-2</v>
      </c>
      <c r="J343">
        <v>1.8483126609612901E-2</v>
      </c>
      <c r="K343">
        <v>1.8317127275046492E-2</v>
      </c>
      <c r="L343">
        <v>2.4082259829676694E-2</v>
      </c>
      <c r="M343">
        <v>2.7685586191839556E-2</v>
      </c>
      <c r="N343">
        <v>2.4450260493349397E-2</v>
      </c>
      <c r="O343">
        <v>2.9140960766726846E-2</v>
      </c>
      <c r="P343">
        <v>1.9535577706578315E-2</v>
      </c>
      <c r="Q343">
        <v>1.7796802896130032E-2</v>
      </c>
      <c r="R343">
        <v>1.9558868718571223E-2</v>
      </c>
      <c r="S343">
        <v>1.9615646751938262E-2</v>
      </c>
      <c r="T343">
        <v>1.7277324082759154E-2</v>
      </c>
      <c r="U343">
        <v>1.8186934467570626E-2</v>
      </c>
      <c r="V343">
        <v>1.7857518614866032E-2</v>
      </c>
      <c r="W343">
        <v>2.4800182300338213E-2</v>
      </c>
      <c r="X343">
        <v>2.4693510654710184E-2</v>
      </c>
      <c r="Y343">
        <v>2.0652108833753374E-2</v>
      </c>
      <c r="Z343">
        <v>1.344633286972491E-2</v>
      </c>
      <c r="AA343">
        <v>1.1445573504387156E-2</v>
      </c>
      <c r="AB343">
        <v>1.0883577286506234E-2</v>
      </c>
      <c r="AC343">
        <v>1.0118559430129959E-2</v>
      </c>
      <c r="AD343">
        <v>1.0840268384225318E-2</v>
      </c>
      <c r="AE343">
        <v>1.2642640255960989E-2</v>
      </c>
    </row>
    <row r="344" spans="1:31" x14ac:dyDescent="0.3">
      <c r="A344" t="s">
        <v>457</v>
      </c>
      <c r="B344" t="s">
        <v>9</v>
      </c>
      <c r="C344" t="s">
        <v>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 t="s">
        <v>458</v>
      </c>
      <c r="B345" t="s">
        <v>9</v>
      </c>
      <c r="C345" t="s">
        <v>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 t="s">
        <v>459</v>
      </c>
      <c r="B346" t="s">
        <v>9</v>
      </c>
      <c r="C346" t="s">
        <v>38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 t="s">
        <v>460</v>
      </c>
      <c r="B347" t="s">
        <v>9</v>
      </c>
      <c r="C347" t="s">
        <v>140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 t="s">
        <v>461</v>
      </c>
      <c r="B348" t="s">
        <v>9</v>
      </c>
      <c r="C348" t="s">
        <v>141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 t="s">
        <v>462</v>
      </c>
      <c r="B349" t="s">
        <v>9</v>
      </c>
      <c r="C349" t="s">
        <v>34</v>
      </c>
      <c r="D349">
        <v>0.36386455821999941</v>
      </c>
      <c r="E349">
        <v>0.37213912027731139</v>
      </c>
      <c r="F349">
        <v>0.39510103733826268</v>
      </c>
      <c r="G349">
        <v>0.36782356385045917</v>
      </c>
      <c r="H349">
        <v>0.37306918333063965</v>
      </c>
      <c r="I349">
        <v>0.32533530804036404</v>
      </c>
      <c r="J349">
        <v>0.33720100762047012</v>
      </c>
      <c r="K349">
        <v>0.31931581146639798</v>
      </c>
      <c r="L349">
        <v>0.2956289756628519</v>
      </c>
      <c r="M349">
        <v>0.27282914946205805</v>
      </c>
      <c r="N349">
        <v>0.2304713202082101</v>
      </c>
      <c r="O349">
        <v>0.2239510439614531</v>
      </c>
      <c r="P349">
        <v>0.21061009859817584</v>
      </c>
      <c r="Q349">
        <v>0.20113374468360204</v>
      </c>
      <c r="R349">
        <v>0.15577395868452881</v>
      </c>
      <c r="S349">
        <v>0.12687273340046312</v>
      </c>
      <c r="T349">
        <v>8.2957799713161195E-2</v>
      </c>
      <c r="U349">
        <v>5.3587982623543161E-2</v>
      </c>
      <c r="V349">
        <v>3.5762366887254517E-2</v>
      </c>
      <c r="W349">
        <v>2.7585820290665936E-2</v>
      </c>
      <c r="X349">
        <v>2.2534597916720685E-2</v>
      </c>
      <c r="Y349">
        <v>1.59344680583514E-2</v>
      </c>
      <c r="Z349">
        <v>1.1801171348980255E-2</v>
      </c>
      <c r="AA349">
        <v>1.4350628290084155E-2</v>
      </c>
      <c r="AB349">
        <v>1.0888467191790615E-2</v>
      </c>
      <c r="AC349">
        <v>1.0819483717677885E-2</v>
      </c>
      <c r="AD349">
        <v>8.0311922667298634E-3</v>
      </c>
      <c r="AE349">
        <v>7.1457927407213599E-3</v>
      </c>
    </row>
    <row r="350" spans="1:31" x14ac:dyDescent="0.3">
      <c r="A350" t="s">
        <v>463</v>
      </c>
      <c r="B350" t="s">
        <v>9</v>
      </c>
      <c r="C350" t="s">
        <v>75</v>
      </c>
      <c r="D350">
        <v>0.1464697015675378</v>
      </c>
      <c r="E350">
        <v>0.13568018608025328</v>
      </c>
      <c r="F350">
        <v>0.13251871202106705</v>
      </c>
      <c r="G350">
        <v>0.13608845863794167</v>
      </c>
      <c r="H350">
        <v>0.12776765625562703</v>
      </c>
      <c r="I350">
        <v>0.14009852635016448</v>
      </c>
      <c r="J350">
        <v>0.14104684926179603</v>
      </c>
      <c r="K350">
        <v>0.14476155969215326</v>
      </c>
      <c r="L350">
        <v>0.14841602762135284</v>
      </c>
      <c r="M350">
        <v>0.14681078923223537</v>
      </c>
      <c r="N350">
        <v>0.15863841514147226</v>
      </c>
      <c r="O350">
        <v>0.14700492712768401</v>
      </c>
      <c r="P350">
        <v>0.15765979765496288</v>
      </c>
      <c r="Q350">
        <v>0.16158521860841149</v>
      </c>
      <c r="R350">
        <v>0.17505629454316032</v>
      </c>
      <c r="S350">
        <v>0.18926930187338503</v>
      </c>
      <c r="T350">
        <v>0.19913522344917575</v>
      </c>
      <c r="U350">
        <v>0.22026179031224438</v>
      </c>
      <c r="V350">
        <v>0.23037738828906223</v>
      </c>
      <c r="W350">
        <v>0.22481675713364757</v>
      </c>
      <c r="X350">
        <v>0.19914734955145086</v>
      </c>
      <c r="Y350">
        <v>0.36010624603834679</v>
      </c>
      <c r="Z350">
        <v>0.35340674722361926</v>
      </c>
      <c r="AA350">
        <v>0.32312409317346524</v>
      </c>
      <c r="AB350">
        <v>0.33093375867927766</v>
      </c>
      <c r="AC350">
        <v>0.33221335584330342</v>
      </c>
      <c r="AD350">
        <v>0.32472997965094985</v>
      </c>
      <c r="AE350">
        <v>0.32297909043886847</v>
      </c>
    </row>
    <row r="351" spans="1:31" x14ac:dyDescent="0.3">
      <c r="A351" t="s">
        <v>464</v>
      </c>
      <c r="B351" t="s">
        <v>9</v>
      </c>
      <c r="C351" t="s">
        <v>39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 t="s">
        <v>465</v>
      </c>
      <c r="B352" t="s">
        <v>9</v>
      </c>
      <c r="C352" t="s">
        <v>76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 t="s">
        <v>466</v>
      </c>
      <c r="B353" t="s">
        <v>14</v>
      </c>
      <c r="C353" t="s">
        <v>35</v>
      </c>
      <c r="D353">
        <v>6.4189656199684253E-2</v>
      </c>
      <c r="E353">
        <v>6.4189656199684253E-2</v>
      </c>
      <c r="F353">
        <v>6.4189656199684253E-2</v>
      </c>
      <c r="G353">
        <v>6.4189656199684253E-2</v>
      </c>
      <c r="H353">
        <v>6.4189656199684253E-2</v>
      </c>
      <c r="I353">
        <v>6.4189656199684253E-2</v>
      </c>
      <c r="J353">
        <v>6.4189656199684253E-2</v>
      </c>
      <c r="K353">
        <v>6.4189656199684253E-2</v>
      </c>
      <c r="L353">
        <v>6.4189656199684253E-2</v>
      </c>
      <c r="M353">
        <v>6.4189656199684253E-2</v>
      </c>
      <c r="N353">
        <v>6.4189656199684253E-2</v>
      </c>
      <c r="O353">
        <v>6.3929448047454998E-2</v>
      </c>
      <c r="P353">
        <v>6.4121319099780097E-2</v>
      </c>
      <c r="Q353">
        <v>6.4395001165622259E-2</v>
      </c>
      <c r="R353">
        <v>6.5337646560332363E-2</v>
      </c>
      <c r="S353">
        <v>6.7426427073530443E-2</v>
      </c>
      <c r="T353">
        <v>6.8370784233447238E-2</v>
      </c>
      <c r="U353">
        <v>7.2675954760117539E-2</v>
      </c>
      <c r="V353">
        <v>7.3807634440751183E-2</v>
      </c>
      <c r="W353">
        <v>7.3661616697036372E-2</v>
      </c>
      <c r="X353">
        <v>7.5802471108543212E-2</v>
      </c>
      <c r="Y353">
        <v>7.6910715375204469E-2</v>
      </c>
      <c r="Z353">
        <v>7.6673569827466689E-2</v>
      </c>
      <c r="AA353">
        <v>7.8219880983012163E-2</v>
      </c>
      <c r="AB353">
        <v>7.9438555765099145E-2</v>
      </c>
      <c r="AC353">
        <v>8.1102644230125642E-2</v>
      </c>
      <c r="AD353">
        <v>8.5654907693987467E-2</v>
      </c>
      <c r="AE353">
        <v>8.5654907693987467E-2</v>
      </c>
    </row>
    <row r="354" spans="1:31" x14ac:dyDescent="0.3">
      <c r="A354" t="s">
        <v>515</v>
      </c>
      <c r="B354" t="s">
        <v>14</v>
      </c>
      <c r="C354" t="s">
        <v>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t="s">
        <v>516</v>
      </c>
      <c r="B355" t="s">
        <v>14</v>
      </c>
      <c r="C355" t="s">
        <v>66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">
      <c r="A356" t="s">
        <v>467</v>
      </c>
      <c r="B356" t="s">
        <v>14</v>
      </c>
      <c r="C356" t="s">
        <v>33</v>
      </c>
      <c r="D356">
        <v>0.19276111658038508</v>
      </c>
      <c r="E356">
        <v>0.19276111658038508</v>
      </c>
      <c r="F356">
        <v>0.19276111658038508</v>
      </c>
      <c r="G356">
        <v>0.19276111658038508</v>
      </c>
      <c r="H356">
        <v>0.19276111658038508</v>
      </c>
      <c r="I356">
        <v>0.19276111658038508</v>
      </c>
      <c r="J356">
        <v>0.19276111658038508</v>
      </c>
      <c r="K356">
        <v>0.19276111658038508</v>
      </c>
      <c r="L356">
        <v>0.19276111658038508</v>
      </c>
      <c r="M356">
        <v>0.19276111658038508</v>
      </c>
      <c r="N356">
        <v>0.19276111658038508</v>
      </c>
      <c r="O356">
        <v>0.19136987555388368</v>
      </c>
      <c r="P356">
        <v>0.19660381926075177</v>
      </c>
      <c r="Q356">
        <v>0.19832529296604301</v>
      </c>
      <c r="R356">
        <v>0.20460266068801181</v>
      </c>
      <c r="S356">
        <v>0.20601079483899362</v>
      </c>
      <c r="T356">
        <v>0.20481304704937764</v>
      </c>
      <c r="U356">
        <v>0.21823376772805922</v>
      </c>
      <c r="V356">
        <v>0.22016518813859659</v>
      </c>
      <c r="W356">
        <v>0.22367911615827055</v>
      </c>
      <c r="X356">
        <v>0.23294101225863847</v>
      </c>
      <c r="Y356">
        <v>0.24293476473419659</v>
      </c>
      <c r="Z356">
        <v>0.25305408629661241</v>
      </c>
      <c r="AA356">
        <v>0.25512800383536571</v>
      </c>
      <c r="AB356">
        <v>0.26653690112825329</v>
      </c>
      <c r="AC356">
        <v>0.26925752080458132</v>
      </c>
      <c r="AD356">
        <v>0.2797882373680653</v>
      </c>
      <c r="AE356">
        <v>0.2797882373680653</v>
      </c>
    </row>
    <row r="357" spans="1:31" x14ac:dyDescent="0.3">
      <c r="A357" t="s">
        <v>468</v>
      </c>
      <c r="B357" t="s">
        <v>14</v>
      </c>
      <c r="C357" t="s">
        <v>37</v>
      </c>
      <c r="D357">
        <v>6.9021961540062507E-3</v>
      </c>
      <c r="E357">
        <v>6.9021961540062507E-3</v>
      </c>
      <c r="F357">
        <v>6.9021961540062507E-3</v>
      </c>
      <c r="G357">
        <v>6.9021961540062507E-3</v>
      </c>
      <c r="H357">
        <v>6.9021961540062507E-3</v>
      </c>
      <c r="I357">
        <v>6.9021961540062507E-3</v>
      </c>
      <c r="J357">
        <v>6.9021961540062507E-3</v>
      </c>
      <c r="K357">
        <v>6.9021961540062507E-3</v>
      </c>
      <c r="L357">
        <v>6.9021961540062507E-3</v>
      </c>
      <c r="M357">
        <v>6.9021961540062507E-3</v>
      </c>
      <c r="N357">
        <v>6.9021961540062507E-3</v>
      </c>
      <c r="O357">
        <v>7.1104993803703213E-3</v>
      </c>
      <c r="P357">
        <v>7.5732674831468904E-3</v>
      </c>
      <c r="Q357">
        <v>7.8177872826789199E-3</v>
      </c>
      <c r="R357">
        <v>8.2058879407175215E-3</v>
      </c>
      <c r="S357">
        <v>8.9069441835209831E-3</v>
      </c>
      <c r="T357">
        <v>9.6407018753686298E-3</v>
      </c>
      <c r="U357">
        <v>1.1609384134251822E-2</v>
      </c>
      <c r="V357">
        <v>1.2835473767278656E-2</v>
      </c>
      <c r="W357">
        <v>1.4450071686517211E-2</v>
      </c>
      <c r="X357">
        <v>1.6001690054432926E-2</v>
      </c>
      <c r="Y357">
        <v>1.934731391146248E-2</v>
      </c>
      <c r="Z357">
        <v>2.0327840147816387E-2</v>
      </c>
      <c r="AA357">
        <v>2.111309845833878E-2</v>
      </c>
      <c r="AB357">
        <v>2.5114836610712645E-2</v>
      </c>
      <c r="AC357">
        <v>2.6347682273227438E-2</v>
      </c>
      <c r="AD357">
        <v>1.8654487582572991E-2</v>
      </c>
      <c r="AE357">
        <v>1.8654487582572991E-2</v>
      </c>
    </row>
    <row r="358" spans="1:31" x14ac:dyDescent="0.3">
      <c r="A358" t="s">
        <v>469</v>
      </c>
      <c r="B358" t="s">
        <v>14</v>
      </c>
      <c r="C358" t="s">
        <v>40</v>
      </c>
      <c r="D358">
        <v>6.9021961540062507E-3</v>
      </c>
      <c r="E358">
        <v>6.9021961540062507E-3</v>
      </c>
      <c r="F358">
        <v>6.9021961540062507E-3</v>
      </c>
      <c r="G358">
        <v>6.9021961540062507E-3</v>
      </c>
      <c r="H358">
        <v>6.9021961540062507E-3</v>
      </c>
      <c r="I358">
        <v>6.9021961540062507E-3</v>
      </c>
      <c r="J358">
        <v>6.9021961540062507E-3</v>
      </c>
      <c r="K358">
        <v>6.9021961540062507E-3</v>
      </c>
      <c r="L358">
        <v>6.9021961540062507E-3</v>
      </c>
      <c r="M358">
        <v>6.9021961540062507E-3</v>
      </c>
      <c r="N358">
        <v>6.9021961540062507E-3</v>
      </c>
      <c r="O358">
        <v>7.1104993803703213E-3</v>
      </c>
      <c r="P358">
        <v>7.5732674831468904E-3</v>
      </c>
      <c r="Q358">
        <v>7.8177872826789199E-3</v>
      </c>
      <c r="R358">
        <v>8.2058879407175215E-3</v>
      </c>
      <c r="S358">
        <v>8.9069441835209831E-3</v>
      </c>
      <c r="T358">
        <v>9.6407018753686298E-3</v>
      </c>
      <c r="U358">
        <v>1.1609384134251822E-2</v>
      </c>
      <c r="V358">
        <v>1.2835473767278656E-2</v>
      </c>
      <c r="W358">
        <v>1.4450071686517211E-2</v>
      </c>
      <c r="X358">
        <v>1.6001690054432926E-2</v>
      </c>
      <c r="Y358">
        <v>1.934731391146248E-2</v>
      </c>
      <c r="Z358">
        <v>2.0327840147816387E-2</v>
      </c>
      <c r="AA358">
        <v>2.111309845833878E-2</v>
      </c>
      <c r="AB358">
        <v>2.5114836610712645E-2</v>
      </c>
      <c r="AC358">
        <v>2.6347682273227438E-2</v>
      </c>
      <c r="AD358">
        <v>1.8654487582572991E-2</v>
      </c>
      <c r="AE358">
        <v>1.8654487582572991E-2</v>
      </c>
    </row>
    <row r="359" spans="1:31" x14ac:dyDescent="0.3">
      <c r="A359" t="s">
        <v>470</v>
      </c>
      <c r="B359" t="s">
        <v>14</v>
      </c>
      <c r="C359" t="s">
        <v>38</v>
      </c>
      <c r="D359">
        <v>6.9021961540062507E-3</v>
      </c>
      <c r="E359">
        <v>6.9021961540062507E-3</v>
      </c>
      <c r="F359">
        <v>6.9021961540062507E-3</v>
      </c>
      <c r="G359">
        <v>6.9021961540062507E-3</v>
      </c>
      <c r="H359">
        <v>6.9021961540062507E-3</v>
      </c>
      <c r="I359">
        <v>6.9021961540062507E-3</v>
      </c>
      <c r="J359">
        <v>6.9021961540062507E-3</v>
      </c>
      <c r="K359">
        <v>6.9021961540062507E-3</v>
      </c>
      <c r="L359">
        <v>6.9021961540062507E-3</v>
      </c>
      <c r="M359">
        <v>6.9021961540062507E-3</v>
      </c>
      <c r="N359">
        <v>6.9021961540062507E-3</v>
      </c>
      <c r="O359">
        <v>7.1104993803703213E-3</v>
      </c>
      <c r="P359">
        <v>7.5732674831468904E-3</v>
      </c>
      <c r="Q359">
        <v>7.8177872826789199E-3</v>
      </c>
      <c r="R359">
        <v>8.2058879407175215E-3</v>
      </c>
      <c r="S359">
        <v>8.9069441835209831E-3</v>
      </c>
      <c r="T359">
        <v>9.6407018753686298E-3</v>
      </c>
      <c r="U359">
        <v>1.1609384134251822E-2</v>
      </c>
      <c r="V359">
        <v>1.2835473767278656E-2</v>
      </c>
      <c r="W359">
        <v>1.4450071686517211E-2</v>
      </c>
      <c r="X359">
        <v>1.6001690054432926E-2</v>
      </c>
      <c r="Y359">
        <v>1.934731391146248E-2</v>
      </c>
      <c r="Z359">
        <v>2.0327840147816387E-2</v>
      </c>
      <c r="AA359">
        <v>2.111309845833878E-2</v>
      </c>
      <c r="AB359">
        <v>2.5114836610712645E-2</v>
      </c>
      <c r="AC359">
        <v>2.6347682273227438E-2</v>
      </c>
      <c r="AD359">
        <v>1.8654487582572991E-2</v>
      </c>
      <c r="AE359">
        <v>1.8654487582572991E-2</v>
      </c>
    </row>
    <row r="360" spans="1:31" x14ac:dyDescent="0.3">
      <c r="A360" t="s">
        <v>517</v>
      </c>
      <c r="B360" t="s">
        <v>14</v>
      </c>
      <c r="C360" t="s">
        <v>140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 t="s">
        <v>518</v>
      </c>
      <c r="B361" t="s">
        <v>14</v>
      </c>
      <c r="C361" t="s">
        <v>141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 t="s">
        <v>471</v>
      </c>
      <c r="B362" t="s">
        <v>14</v>
      </c>
      <c r="C362" t="s">
        <v>34</v>
      </c>
      <c r="D362">
        <v>0.62547802632452087</v>
      </c>
      <c r="E362">
        <v>0.62547802632452087</v>
      </c>
      <c r="F362">
        <v>0.62547802632452087</v>
      </c>
      <c r="G362">
        <v>0.62547802632452087</v>
      </c>
      <c r="H362">
        <v>0.62547802632452087</v>
      </c>
      <c r="I362">
        <v>0.62547802632452087</v>
      </c>
      <c r="J362">
        <v>0.62547802632452087</v>
      </c>
      <c r="K362">
        <v>0.62547802632452087</v>
      </c>
      <c r="L362">
        <v>0.62547802632452087</v>
      </c>
      <c r="M362">
        <v>0.62547802632452087</v>
      </c>
      <c r="N362">
        <v>0.62547802632452087</v>
      </c>
      <c r="O362">
        <v>0.62569505467394493</v>
      </c>
      <c r="P362">
        <v>0.62113118022033131</v>
      </c>
      <c r="Q362">
        <v>0.61850257324325575</v>
      </c>
      <c r="R362">
        <v>0.61079962171285607</v>
      </c>
      <c r="S362">
        <v>0.60416797980889614</v>
      </c>
      <c r="T362">
        <v>0.6000299679139518</v>
      </c>
      <c r="U362">
        <v>0.57602328619345644</v>
      </c>
      <c r="V362">
        <v>0.56785879195073985</v>
      </c>
      <c r="W362">
        <v>0.55771858445749212</v>
      </c>
      <c r="X362">
        <v>0.54233784686841313</v>
      </c>
      <c r="Y362">
        <v>0.51961047432442353</v>
      </c>
      <c r="Z362">
        <v>0.50774345234287155</v>
      </c>
      <c r="AA362">
        <v>0.49897194360706032</v>
      </c>
      <c r="AB362">
        <v>0.47422382409448149</v>
      </c>
      <c r="AC362">
        <v>0.46520203620317352</v>
      </c>
      <c r="AD362">
        <v>0.46740213334709685</v>
      </c>
      <c r="AE362">
        <v>0.46740213334709685</v>
      </c>
    </row>
    <row r="363" spans="1:31" x14ac:dyDescent="0.3">
      <c r="A363" t="s">
        <v>472</v>
      </c>
      <c r="B363" t="s">
        <v>14</v>
      </c>
      <c r="C363" t="s">
        <v>75</v>
      </c>
      <c r="D363">
        <v>9.6165423115437659E-2</v>
      </c>
      <c r="E363">
        <v>9.6165423115437659E-2</v>
      </c>
      <c r="F363">
        <v>9.6165423115437659E-2</v>
      </c>
      <c r="G363">
        <v>9.6165423115437659E-2</v>
      </c>
      <c r="H363">
        <v>9.6165423115437659E-2</v>
      </c>
      <c r="I363">
        <v>9.6165423115437659E-2</v>
      </c>
      <c r="J363">
        <v>9.6165423115437659E-2</v>
      </c>
      <c r="K363">
        <v>9.6165423115437659E-2</v>
      </c>
      <c r="L363">
        <v>9.6165423115437659E-2</v>
      </c>
      <c r="M363">
        <v>9.6165423115437659E-2</v>
      </c>
      <c r="N363">
        <v>9.6165423115437659E-2</v>
      </c>
      <c r="O363">
        <v>9.7011061648050845E-2</v>
      </c>
      <c r="P363">
        <v>9.4737376243295382E-2</v>
      </c>
      <c r="Q363">
        <v>9.467564890460424E-2</v>
      </c>
      <c r="R363">
        <v>9.2653076534216339E-2</v>
      </c>
      <c r="S363">
        <v>9.3725412454533863E-2</v>
      </c>
      <c r="T363">
        <v>9.5845238133752619E-2</v>
      </c>
      <c r="U363">
        <v>9.5995943049958218E-2</v>
      </c>
      <c r="V363">
        <v>9.7572614814448025E-2</v>
      </c>
      <c r="W363">
        <v>9.9471792598918335E-2</v>
      </c>
      <c r="X363">
        <v>9.8972020003201461E-2</v>
      </c>
      <c r="Y363">
        <v>0.10071010900955382</v>
      </c>
      <c r="Z363">
        <v>9.992668823482434E-2</v>
      </c>
      <c r="AA363">
        <v>0.1028345112880986</v>
      </c>
      <c r="AB363">
        <v>0.10319389849507322</v>
      </c>
      <c r="AC363">
        <v>0.1042230481965514</v>
      </c>
      <c r="AD363">
        <v>0.11004199518583796</v>
      </c>
      <c r="AE363">
        <v>0.11004199518583796</v>
      </c>
    </row>
    <row r="364" spans="1:31" x14ac:dyDescent="0.3">
      <c r="A364" t="s">
        <v>473</v>
      </c>
      <c r="B364" t="s">
        <v>14</v>
      </c>
      <c r="C364" t="s">
        <v>39</v>
      </c>
      <c r="D364">
        <v>6.991893179534057E-4</v>
      </c>
      <c r="E364">
        <v>6.991893179534057E-4</v>
      </c>
      <c r="F364">
        <v>6.991893179534057E-4</v>
      </c>
      <c r="G364">
        <v>6.991893179534057E-4</v>
      </c>
      <c r="H364">
        <v>6.991893179534057E-4</v>
      </c>
      <c r="I364">
        <v>6.991893179534057E-4</v>
      </c>
      <c r="J364">
        <v>6.991893179534057E-4</v>
      </c>
      <c r="K364">
        <v>6.991893179534057E-4</v>
      </c>
      <c r="L364">
        <v>6.991893179534057E-4</v>
      </c>
      <c r="M364">
        <v>6.991893179534057E-4</v>
      </c>
      <c r="N364">
        <v>6.991893179534057E-4</v>
      </c>
      <c r="O364">
        <v>6.63061935554501E-4</v>
      </c>
      <c r="P364">
        <v>6.8650272640069108E-4</v>
      </c>
      <c r="Q364">
        <v>6.4812187243804898E-4</v>
      </c>
      <c r="R364">
        <v>1.9893306824308394E-3</v>
      </c>
      <c r="S364">
        <v>1.9485532734830327E-3</v>
      </c>
      <c r="T364">
        <v>2.0188570433649841E-3</v>
      </c>
      <c r="U364">
        <v>2.2428958656532292E-3</v>
      </c>
      <c r="V364">
        <v>2.0893493536284376E-3</v>
      </c>
      <c r="W364">
        <v>2.1186750287309551E-3</v>
      </c>
      <c r="X364">
        <v>1.9415795979048842E-3</v>
      </c>
      <c r="Y364">
        <v>1.7919948222340537E-3</v>
      </c>
      <c r="Z364">
        <v>1.6186828547757723E-3</v>
      </c>
      <c r="AA364">
        <v>1.5063649114467569E-3</v>
      </c>
      <c r="AB364">
        <v>1.2623106849550241E-3</v>
      </c>
      <c r="AC364">
        <v>1.1717037458859067E-3</v>
      </c>
      <c r="AD364">
        <v>1.1492636572933469E-3</v>
      </c>
      <c r="AE364">
        <v>1.1492636572933469E-3</v>
      </c>
    </row>
    <row r="365" spans="1:31" x14ac:dyDescent="0.3">
      <c r="A365" t="s">
        <v>519</v>
      </c>
      <c r="B365" t="s">
        <v>14</v>
      </c>
      <c r="C365" t="s">
        <v>76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">
      <c r="A366" t="s">
        <v>474</v>
      </c>
      <c r="B366" t="s">
        <v>4</v>
      </c>
      <c r="C366" t="s">
        <v>35</v>
      </c>
      <c r="D366">
        <v>9.0424652182940449E-2</v>
      </c>
      <c r="E366">
        <v>8.5945004343844583E-2</v>
      </c>
      <c r="F366">
        <v>8.9040083939896028E-2</v>
      </c>
      <c r="G366">
        <v>8.6294548315821298E-2</v>
      </c>
      <c r="H366">
        <v>9.0828990227384401E-2</v>
      </c>
      <c r="I366">
        <v>9.4638877980709704E-2</v>
      </c>
      <c r="J366">
        <v>8.7961597219690837E-2</v>
      </c>
      <c r="K366">
        <v>9.2294268202060173E-2</v>
      </c>
      <c r="L366">
        <v>9.4256762050125939E-2</v>
      </c>
      <c r="M366">
        <v>9.5309827193216817E-2</v>
      </c>
      <c r="N366">
        <v>9.5109682685140612E-2</v>
      </c>
      <c r="O366">
        <v>9.9949158541743757E-2</v>
      </c>
      <c r="P366">
        <v>9.88761500807286E-2</v>
      </c>
      <c r="Q366">
        <v>0.11461275580032675</v>
      </c>
      <c r="R366">
        <v>0.1134253690880604</v>
      </c>
      <c r="S366">
        <v>0.11899823134253909</v>
      </c>
      <c r="T366">
        <v>0.12184051457166868</v>
      </c>
      <c r="U366">
        <v>0.12394737582775252</v>
      </c>
      <c r="V366">
        <v>0.11677395424673154</v>
      </c>
      <c r="W366">
        <v>0.1194241262918538</v>
      </c>
      <c r="X366">
        <v>0.10999897020413943</v>
      </c>
      <c r="Y366">
        <v>0.11610688748601677</v>
      </c>
      <c r="Z366">
        <v>0.11544366918516379</v>
      </c>
      <c r="AA366">
        <v>0.11387300552102017</v>
      </c>
      <c r="AB366">
        <v>0.12137678926326322</v>
      </c>
      <c r="AC366">
        <v>0.11998327396135162</v>
      </c>
      <c r="AD366">
        <v>0.11577599886313047</v>
      </c>
      <c r="AE366">
        <v>0.11757651388232405</v>
      </c>
    </row>
    <row r="367" spans="1:31" x14ac:dyDescent="0.3">
      <c r="A367" t="s">
        <v>520</v>
      </c>
      <c r="B367" t="s">
        <v>4</v>
      </c>
      <c r="C367" t="s">
        <v>36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">
      <c r="A368" t="s">
        <v>475</v>
      </c>
      <c r="B368" t="s">
        <v>4</v>
      </c>
      <c r="C368" t="s">
        <v>66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3">
      <c r="A369" t="s">
        <v>476</v>
      </c>
      <c r="B369" t="s">
        <v>4</v>
      </c>
      <c r="C369" t="s">
        <v>33</v>
      </c>
      <c r="D369">
        <v>0.7138394542535792</v>
      </c>
      <c r="E369">
        <v>0.72188971734800933</v>
      </c>
      <c r="F369">
        <v>0.72856511688649539</v>
      </c>
      <c r="G369">
        <v>0.72019266845063923</v>
      </c>
      <c r="H369">
        <v>0.72761486770995176</v>
      </c>
      <c r="I369">
        <v>0.742504617227846</v>
      </c>
      <c r="J369">
        <v>0.75547500930025635</v>
      </c>
      <c r="K369">
        <v>0.74939435946621447</v>
      </c>
      <c r="L369">
        <v>0.75202136466875669</v>
      </c>
      <c r="M369">
        <v>0.75822696525896771</v>
      </c>
      <c r="N369">
        <v>0.77044282432804889</v>
      </c>
      <c r="O369">
        <v>0.76641836176577094</v>
      </c>
      <c r="P369">
        <v>0.77758335038710047</v>
      </c>
      <c r="Q369">
        <v>0.77513868641507644</v>
      </c>
      <c r="R369">
        <v>0.7794101968408943</v>
      </c>
      <c r="S369">
        <v>0.78022715747596394</v>
      </c>
      <c r="T369">
        <v>0.77137087947672234</v>
      </c>
      <c r="U369">
        <v>0.77098078213962551</v>
      </c>
      <c r="V369">
        <v>0.76291375988883203</v>
      </c>
      <c r="W369">
        <v>0.75497314568865637</v>
      </c>
      <c r="X369">
        <v>0.76237912678456077</v>
      </c>
      <c r="Y369">
        <v>0.74684510870838128</v>
      </c>
      <c r="Z369">
        <v>0.75419495948427295</v>
      </c>
      <c r="AA369">
        <v>0.74290646166656549</v>
      </c>
      <c r="AB369">
        <v>0.71975803105964709</v>
      </c>
      <c r="AC369">
        <v>0.72222402759848792</v>
      </c>
      <c r="AD369">
        <v>0.72780121831846334</v>
      </c>
      <c r="AE369">
        <v>0.72215037732046283</v>
      </c>
    </row>
    <row r="370" spans="1:31" x14ac:dyDescent="0.3">
      <c r="A370" t="s">
        <v>477</v>
      </c>
      <c r="B370" t="s">
        <v>4</v>
      </c>
      <c r="C370" t="s">
        <v>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4.0455579332215269E-5</v>
      </c>
      <c r="W370">
        <v>1.8648787824020692E-4</v>
      </c>
      <c r="X370">
        <v>3.610766037387491E-4</v>
      </c>
      <c r="Y370">
        <v>9.5834665858713774E-4</v>
      </c>
      <c r="Z370">
        <v>1.0604862773208102E-3</v>
      </c>
      <c r="AA370">
        <v>1.6148010353623358E-3</v>
      </c>
      <c r="AB370">
        <v>2.5406197962256059E-3</v>
      </c>
      <c r="AC370">
        <v>2.7016121351929158E-3</v>
      </c>
      <c r="AD370">
        <v>2.6929347659654023E-3</v>
      </c>
      <c r="AE370">
        <v>3.0479334967528659E-3</v>
      </c>
    </row>
    <row r="371" spans="1:31" x14ac:dyDescent="0.3">
      <c r="A371" t="s">
        <v>478</v>
      </c>
      <c r="B371" t="s">
        <v>4</v>
      </c>
      <c r="C371" t="s">
        <v>40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">
      <c r="A372" t="s">
        <v>479</v>
      </c>
      <c r="B372" t="s">
        <v>4</v>
      </c>
      <c r="C372" t="s">
        <v>38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 t="s">
        <v>480</v>
      </c>
      <c r="B373" t="s">
        <v>4</v>
      </c>
      <c r="C373" t="s">
        <v>140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 t="s">
        <v>481</v>
      </c>
      <c r="B374" t="s">
        <v>4</v>
      </c>
      <c r="C374" t="s">
        <v>141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 t="s">
        <v>482</v>
      </c>
      <c r="B375" t="s">
        <v>4</v>
      </c>
      <c r="C375" t="s">
        <v>34</v>
      </c>
      <c r="D375">
        <v>6.3446778203772758E-2</v>
      </c>
      <c r="E375">
        <v>6.4736061811003137E-2</v>
      </c>
      <c r="F375">
        <v>6.8547875114298079E-2</v>
      </c>
      <c r="G375">
        <v>6.9849779310092078E-2</v>
      </c>
      <c r="H375">
        <v>7.3086874417321882E-2</v>
      </c>
      <c r="I375">
        <v>7.676194176595548E-2</v>
      </c>
      <c r="J375">
        <v>8.0853015432734293E-2</v>
      </c>
      <c r="K375">
        <v>8.5463988845888975E-2</v>
      </c>
      <c r="L375">
        <v>8.7819499838951195E-2</v>
      </c>
      <c r="M375">
        <v>7.7771120492216503E-2</v>
      </c>
      <c r="N375">
        <v>7.9198568538241476E-2</v>
      </c>
      <c r="O375">
        <v>8.2655062749109484E-2</v>
      </c>
      <c r="P375">
        <v>7.2870771248409044E-2</v>
      </c>
      <c r="Q375">
        <v>6.9432002640378493E-2</v>
      </c>
      <c r="R375">
        <v>7.3624637948433699E-2</v>
      </c>
      <c r="S375">
        <v>7.3173617540288213E-2</v>
      </c>
      <c r="T375">
        <v>7.9117598315404394E-2</v>
      </c>
      <c r="U375">
        <v>7.3962884443623547E-2</v>
      </c>
      <c r="V375">
        <v>7.3446727407907794E-2</v>
      </c>
      <c r="W375">
        <v>7.5869046644790258E-2</v>
      </c>
      <c r="X375">
        <v>7.534200850820244E-2</v>
      </c>
      <c r="Y375">
        <v>7.5192728132016246E-2</v>
      </c>
      <c r="Z375">
        <v>6.8210955335161028E-2</v>
      </c>
      <c r="AA375">
        <v>7.0485936853449241E-2</v>
      </c>
      <c r="AB375">
        <v>7.6474736293869847E-2</v>
      </c>
      <c r="AC375">
        <v>7.342492586611353E-2</v>
      </c>
      <c r="AD375">
        <v>7.1497285642507277E-2</v>
      </c>
      <c r="AE375">
        <v>7.2272016542957979E-2</v>
      </c>
    </row>
    <row r="376" spans="1:31" x14ac:dyDescent="0.3">
      <c r="A376" t="s">
        <v>483</v>
      </c>
      <c r="B376" t="s">
        <v>4</v>
      </c>
      <c r="C376" t="s">
        <v>75</v>
      </c>
      <c r="D376">
        <v>6.3003878501266706E-3</v>
      </c>
      <c r="E376">
        <v>5.7254727264349024E-3</v>
      </c>
      <c r="F376">
        <v>6.8575835579239366E-3</v>
      </c>
      <c r="G376">
        <v>6.5816916787942107E-3</v>
      </c>
      <c r="H376">
        <v>6.8625671387807707E-3</v>
      </c>
      <c r="I376">
        <v>7.0942460915202708E-3</v>
      </c>
      <c r="J376">
        <v>6.2684790894257736E-3</v>
      </c>
      <c r="K376">
        <v>6.7697955395601729E-3</v>
      </c>
      <c r="L376">
        <v>5.5503738021865333E-3</v>
      </c>
      <c r="M376">
        <v>5.5666947287295867E-3</v>
      </c>
      <c r="N376">
        <v>5.4788138141629089E-3</v>
      </c>
      <c r="O376">
        <v>5.579808299927813E-3</v>
      </c>
      <c r="P376">
        <v>5.6928732597162626E-3</v>
      </c>
      <c r="Q376">
        <v>5.4964872048399397E-3</v>
      </c>
      <c r="R376">
        <v>5.3610035879658501E-3</v>
      </c>
      <c r="S376">
        <v>7.1546585869118086E-3</v>
      </c>
      <c r="T376">
        <v>8.2500548822579678E-3</v>
      </c>
      <c r="U376">
        <v>9.5347475246126499E-3</v>
      </c>
      <c r="V376">
        <v>2.3934201293213154E-2</v>
      </c>
      <c r="W376">
        <v>2.7028387334684361E-2</v>
      </c>
      <c r="X376">
        <v>3.0618579022805556E-2</v>
      </c>
      <c r="Y376">
        <v>3.4504085618099992E-2</v>
      </c>
      <c r="Z376">
        <v>3.885952149669198E-2</v>
      </c>
      <c r="AA376">
        <v>4.8853275370393551E-2</v>
      </c>
      <c r="AB376">
        <v>5.667230514376867E-2</v>
      </c>
      <c r="AC376">
        <v>6.0457403504357188E-2</v>
      </c>
      <c r="AD376">
        <v>6.2270058116844287E-2</v>
      </c>
      <c r="AE376">
        <v>6.4410722805755258E-2</v>
      </c>
    </row>
    <row r="377" spans="1:31" x14ac:dyDescent="0.3">
      <c r="A377" t="s">
        <v>484</v>
      </c>
      <c r="B377" t="s">
        <v>4</v>
      </c>
      <c r="C377" t="s">
        <v>39</v>
      </c>
      <c r="D377">
        <v>0.12598872750958098</v>
      </c>
      <c r="E377">
        <v>0.12170374377070789</v>
      </c>
      <c r="F377">
        <v>0.10698934050138645</v>
      </c>
      <c r="G377">
        <v>0.11708131224465308</v>
      </c>
      <c r="H377">
        <v>0.10160670050656113</v>
      </c>
      <c r="I377">
        <v>7.9000316933968695E-2</v>
      </c>
      <c r="J377">
        <v>6.944189895789292E-2</v>
      </c>
      <c r="K377">
        <v>6.6077587946276176E-2</v>
      </c>
      <c r="L377">
        <v>6.0351999639979732E-2</v>
      </c>
      <c r="M377">
        <v>6.3125392326869173E-2</v>
      </c>
      <c r="N377">
        <v>4.9770110634406228E-2</v>
      </c>
      <c r="O377">
        <v>4.5211956866455606E-2</v>
      </c>
      <c r="P377">
        <v>4.4787441341702282E-2</v>
      </c>
      <c r="Q377">
        <v>3.513718842776356E-2</v>
      </c>
      <c r="R377">
        <v>2.8000420843528377E-2</v>
      </c>
      <c r="S377">
        <v>2.0260927429297679E-2</v>
      </c>
      <c r="T377">
        <v>1.9229985639431943E-2</v>
      </c>
      <c r="U377">
        <v>2.1374813540140473E-2</v>
      </c>
      <c r="V377">
        <v>2.2757665250591287E-2</v>
      </c>
      <c r="W377">
        <v>2.2384510746070903E-2</v>
      </c>
      <c r="X377">
        <v>2.11430095380893E-2</v>
      </c>
      <c r="Y377">
        <v>2.6192299444805726E-2</v>
      </c>
      <c r="Z377">
        <v>2.2041098746903163E-2</v>
      </c>
      <c r="AA377">
        <v>2.2026952104722969E-2</v>
      </c>
      <c r="AB377">
        <v>2.2898950757213637E-2</v>
      </c>
      <c r="AC377">
        <v>2.0985556300315313E-2</v>
      </c>
      <c r="AD377">
        <v>1.9790533690367661E-2</v>
      </c>
      <c r="AE377">
        <v>2.0292854795929911E-2</v>
      </c>
    </row>
    <row r="378" spans="1:31" x14ac:dyDescent="0.3">
      <c r="A378" t="s">
        <v>485</v>
      </c>
      <c r="B378" t="s">
        <v>4</v>
      </c>
      <c r="C378" t="s">
        <v>76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1.8565177699234595E-4</v>
      </c>
      <c r="P378">
        <v>1.8941368234320983E-4</v>
      </c>
      <c r="Q378">
        <v>1.8287951161466041E-4</v>
      </c>
      <c r="R378">
        <v>1.7837169111725189E-4</v>
      </c>
      <c r="S378">
        <v>1.8540762499925809E-4</v>
      </c>
      <c r="T378">
        <v>1.9096711451436566E-4</v>
      </c>
      <c r="U378">
        <v>1.9939652424517016E-4</v>
      </c>
      <c r="V378">
        <v>1.3323633339191554E-4</v>
      </c>
      <c r="W378">
        <v>1.3429541570413603E-4</v>
      </c>
      <c r="X378">
        <v>1.5722933846374848E-4</v>
      </c>
      <c r="Y378">
        <v>2.0054395209280615E-4</v>
      </c>
      <c r="Z378">
        <v>1.8930947448625478E-4</v>
      </c>
      <c r="AA378">
        <v>2.3956744848633031E-4</v>
      </c>
      <c r="AB378">
        <v>2.7856768601190951E-4</v>
      </c>
      <c r="AC378">
        <v>2.2320063418163635E-4</v>
      </c>
      <c r="AD378">
        <v>1.7197060272158409E-4</v>
      </c>
      <c r="AE378">
        <v>2.4958115581716177E-4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2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</vt:i4>
      </vt:variant>
    </vt:vector>
  </HeadingPairs>
  <TitlesOfParts>
    <vt:vector size="27" baseType="lpstr">
      <vt:lpstr>_summary</vt:lpstr>
      <vt:lpstr>_eurostat_input</vt:lpstr>
      <vt:lpstr>_projections</vt:lpstr>
      <vt:lpstr>_EUROSTAT w JRCuseSPLIT  total</vt:lpstr>
      <vt:lpstr>_gas1pager</vt:lpstr>
      <vt:lpstr>_el1pager</vt:lpstr>
      <vt:lpstr>electricity</vt:lpstr>
      <vt:lpstr>electricity-heatpumps</vt:lpstr>
      <vt:lpstr>gas-ff-natural</vt:lpstr>
      <vt:lpstr>liquid-ff-heatingoil</vt:lpstr>
      <vt:lpstr>solid-ff-coal</vt:lpstr>
      <vt:lpstr>gas-bio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_pivotdata</vt:lpstr>
      <vt:lpstr>_datainput</vt:lpstr>
      <vt:lpstr>_eurostat_input!Print_Area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2019-11-14T15:15:34Z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